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Meldung (Kurzfassung)" sheetId="1" r:id="rId1"/>
    <sheet name="Übersicht Rennen" sheetId="2" r:id="rId2"/>
  </sheets>
  <definedNames/>
  <calcPr fullCalcOnLoad="1"/>
</workbook>
</file>

<file path=xl/sharedStrings.xml><?xml version="1.0" encoding="utf-8"?>
<sst xmlns="http://schemas.openxmlformats.org/spreadsheetml/2006/main" count="193" uniqueCount="35">
  <si>
    <t>v1.00</t>
  </si>
  <si>
    <t>Langstrecke 10 km mit Berechnung nach Welser System</t>
  </si>
  <si>
    <t>Welser System (4x): Summe Alter minus 4x30=120 geteilt durch 10 mal 0,7% plus Anzahl Damen mal 3%. Kein Malus für U30.</t>
  </si>
  <si>
    <t>Meldeadresse</t>
  </si>
  <si>
    <t>Vorname</t>
  </si>
  <si>
    <t>Name</t>
  </si>
  <si>
    <t>Straße</t>
  </si>
  <si>
    <t>PLZ</t>
  </si>
  <si>
    <t>Ort</t>
  </si>
  <si>
    <t>Verein</t>
  </si>
  <si>
    <t>Email</t>
  </si>
  <si>
    <t>Telefon</t>
  </si>
  <si>
    <t>Mannschaft</t>
  </si>
  <si>
    <t>Ruderer</t>
  </si>
  <si>
    <t>Geburtsjahr</t>
  </si>
  <si>
    <t>Alter</t>
  </si>
  <si>
    <t>Gechlecht</t>
  </si>
  <si>
    <t>Damen</t>
  </si>
  <si>
    <r>
      <t xml:space="preserve"> </t>
    </r>
    <r>
      <rPr>
        <sz val="10"/>
        <rFont val="Symbol"/>
        <family val="1"/>
      </rPr>
      <t xml:space="preserve">S </t>
    </r>
    <r>
      <rPr>
        <sz val="10"/>
        <rFont val="Arial"/>
        <family val="2"/>
      </rPr>
      <t>Alter</t>
    </r>
  </si>
  <si>
    <t>ØAlter</t>
  </si>
  <si>
    <t>Faktor</t>
  </si>
  <si>
    <t>Bonus</t>
  </si>
  <si>
    <t>m / w</t>
  </si>
  <si>
    <t>Anzahl</t>
  </si>
  <si>
    <t xml:space="preserve">Vereinsboot Nr. </t>
  </si>
  <si>
    <t>Boot</t>
  </si>
  <si>
    <t>m</t>
  </si>
  <si>
    <t>Rennen</t>
  </si>
  <si>
    <t>4x+ C-Gig</t>
  </si>
  <si>
    <t>Strecke</t>
  </si>
  <si>
    <t>Stm.</t>
  </si>
  <si>
    <t>Strecke (km)</t>
  </si>
  <si>
    <t>10 km</t>
  </si>
  <si>
    <r>
      <t xml:space="preserve">Regattameldung zum </t>
    </r>
    <r>
      <rPr>
        <b/>
        <sz val="14"/>
        <rFont val="Arial"/>
        <family val="2"/>
      </rPr>
      <t>Inn-Beaver-Race 2022</t>
    </r>
  </si>
  <si>
    <t>Postsportverein (PostSV) Mühldorf am Inn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</si>
</sst>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00"/>
    <numFmt numFmtId="165" formatCode="h:mm:ss;@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0"/>
      <name val="Symbol"/>
      <family val="1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>
      <alignment/>
      <protection/>
    </xf>
    <xf numFmtId="0" fontId="39" fillId="28" borderId="0" applyNumberFormat="0" applyBorder="0" applyAlignment="0" applyProtection="0"/>
    <xf numFmtId="43" fontId="0" fillId="0" borderId="0" applyFill="0" applyBorder="0" applyAlignment="0" applyProtection="0"/>
    <xf numFmtId="0" fontId="12" fillId="0" borderId="0">
      <alignment/>
      <protection/>
    </xf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71">
    <xf numFmtId="0" fontId="0" fillId="0" borderId="0" xfId="0" applyAlignment="1">
      <alignment/>
    </xf>
    <xf numFmtId="0" fontId="2" fillId="33" borderId="0" xfId="45" applyFont="1" applyFill="1" applyProtection="1">
      <alignment/>
      <protection/>
    </xf>
    <xf numFmtId="0" fontId="2" fillId="33" borderId="0" xfId="45" applyFont="1" applyFill="1" applyAlignment="1" applyProtection="1">
      <alignment horizontal="center"/>
      <protection/>
    </xf>
    <xf numFmtId="0" fontId="3" fillId="33" borderId="0" xfId="45" applyFont="1" applyFill="1" applyProtection="1">
      <alignment/>
      <protection/>
    </xf>
    <xf numFmtId="0" fontId="4" fillId="33" borderId="0" xfId="45" applyFont="1" applyFill="1" applyProtection="1">
      <alignment/>
      <protection/>
    </xf>
    <xf numFmtId="0" fontId="5" fillId="33" borderId="0" xfId="45" applyFont="1" applyFill="1" applyProtection="1">
      <alignment/>
      <protection/>
    </xf>
    <xf numFmtId="0" fontId="5" fillId="33" borderId="0" xfId="45" applyFont="1" applyFill="1" applyAlignment="1" applyProtection="1">
      <alignment vertical="top"/>
      <protection/>
    </xf>
    <xf numFmtId="0" fontId="7" fillId="33" borderId="0" xfId="45" applyFont="1" applyFill="1" applyProtection="1">
      <alignment/>
      <protection/>
    </xf>
    <xf numFmtId="0" fontId="8" fillId="33" borderId="0" xfId="45" applyFont="1" applyFill="1" applyProtection="1">
      <alignment/>
      <protection/>
    </xf>
    <xf numFmtId="0" fontId="9" fillId="33" borderId="0" xfId="45" applyFont="1" applyFill="1" applyAlignment="1" applyProtection="1">
      <alignment vertical="center"/>
      <protection/>
    </xf>
    <xf numFmtId="0" fontId="10" fillId="33" borderId="0" xfId="45" applyFont="1" applyFill="1" applyAlignment="1" applyProtection="1">
      <alignment vertical="center"/>
      <protection/>
    </xf>
    <xf numFmtId="0" fontId="11" fillId="33" borderId="0" xfId="45" applyFont="1" applyFill="1" applyAlignment="1" applyProtection="1">
      <alignment vertical="center"/>
      <protection/>
    </xf>
    <xf numFmtId="0" fontId="10" fillId="33" borderId="10" xfId="45" applyFont="1" applyFill="1" applyBorder="1" applyAlignment="1" applyProtection="1">
      <alignment horizontal="right" vertical="center"/>
      <protection/>
    </xf>
    <xf numFmtId="0" fontId="0" fillId="33" borderId="0" xfId="45" applyFont="1" applyFill="1" applyAlignment="1" applyProtection="1">
      <alignment horizontal="center" wrapText="1"/>
      <protection/>
    </xf>
    <xf numFmtId="0" fontId="0" fillId="33" borderId="0" xfId="45" applyFont="1" applyFill="1" applyAlignment="1" applyProtection="1">
      <alignment horizontal="center" vertical="center" wrapText="1"/>
      <protection/>
    </xf>
    <xf numFmtId="0" fontId="0" fillId="33" borderId="0" xfId="45" applyFont="1" applyFill="1" applyAlignment="1" applyProtection="1">
      <alignment horizontal="center" vertical="center"/>
      <protection/>
    </xf>
    <xf numFmtId="2" fontId="0" fillId="33" borderId="0" xfId="45" applyNumberFormat="1" applyFont="1" applyFill="1" applyAlignment="1" applyProtection="1">
      <alignment horizontal="center" vertical="center" wrapText="1"/>
      <protection/>
    </xf>
    <xf numFmtId="164" fontId="0" fillId="33" borderId="0" xfId="45" applyNumberFormat="1" applyFont="1" applyFill="1" applyAlignment="1" applyProtection="1">
      <alignment horizontal="center" vertical="center" wrapText="1"/>
      <protection/>
    </xf>
    <xf numFmtId="0" fontId="0" fillId="33" borderId="0" xfId="45" applyFont="1" applyFill="1" applyProtection="1">
      <alignment/>
      <protection/>
    </xf>
    <xf numFmtId="0" fontId="0" fillId="33" borderId="0" xfId="45" applyFont="1" applyFill="1" applyAlignment="1" applyProtection="1">
      <alignment horizontal="center"/>
      <protection/>
    </xf>
    <xf numFmtId="10" fontId="0" fillId="33" borderId="0" xfId="45" applyNumberFormat="1" applyFont="1" applyFill="1" applyAlignment="1" applyProtection="1">
      <alignment horizontal="center"/>
      <protection/>
    </xf>
    <xf numFmtId="2" fontId="0" fillId="33" borderId="0" xfId="45" applyNumberFormat="1" applyFont="1" applyFill="1" applyAlignment="1" applyProtection="1">
      <alignment horizontal="center"/>
      <protection/>
    </xf>
    <xf numFmtId="164" fontId="0" fillId="33" borderId="0" xfId="45" applyNumberFormat="1" applyFont="1" applyFill="1" applyProtection="1">
      <alignment/>
      <protection/>
    </xf>
    <xf numFmtId="0" fontId="8" fillId="33" borderId="0" xfId="45" applyFont="1" applyFill="1" applyBorder="1" applyProtection="1">
      <alignment/>
      <protection/>
    </xf>
    <xf numFmtId="0" fontId="8" fillId="33" borderId="0" xfId="45" applyFont="1" applyFill="1" applyBorder="1" applyAlignment="1" applyProtection="1">
      <alignment horizontal="center"/>
      <protection/>
    </xf>
    <xf numFmtId="0" fontId="7" fillId="33" borderId="0" xfId="45" applyFont="1" applyFill="1" applyBorder="1" applyAlignment="1" applyProtection="1">
      <alignment horizontal="center"/>
      <protection/>
    </xf>
    <xf numFmtId="0" fontId="7" fillId="33" borderId="0" xfId="45" applyFont="1" applyFill="1" applyBorder="1" applyProtection="1">
      <alignment/>
      <protection/>
    </xf>
    <xf numFmtId="164" fontId="7" fillId="33" borderId="0" xfId="45" applyNumberFormat="1" applyFont="1" applyFill="1" applyBorder="1" applyProtection="1">
      <alignment/>
      <protection/>
    </xf>
    <xf numFmtId="0" fontId="15" fillId="33" borderId="11" xfId="45" applyFont="1" applyFill="1" applyBorder="1" applyAlignment="1" applyProtection="1">
      <alignment horizontal="center"/>
      <protection/>
    </xf>
    <xf numFmtId="0" fontId="2" fillId="33" borderId="12" xfId="45" applyFont="1" applyFill="1" applyBorder="1" applyAlignment="1" applyProtection="1">
      <alignment vertical="center" wrapText="1"/>
      <protection/>
    </xf>
    <xf numFmtId="0" fontId="2" fillId="33" borderId="12" xfId="45" applyFont="1" applyFill="1" applyBorder="1" applyAlignment="1" applyProtection="1">
      <alignment horizontal="center" vertical="center" wrapText="1"/>
      <protection/>
    </xf>
    <xf numFmtId="0" fontId="2" fillId="34" borderId="12" xfId="45" applyFont="1" applyFill="1" applyBorder="1" applyAlignment="1" applyProtection="1">
      <alignment vertical="center" wrapText="1"/>
      <protection locked="0"/>
    </xf>
    <xf numFmtId="0" fontId="2" fillId="34" borderId="12" xfId="45" applyFont="1" applyFill="1" applyBorder="1" applyAlignment="1" applyProtection="1">
      <alignment horizontal="center"/>
      <protection locked="0"/>
    </xf>
    <xf numFmtId="0" fontId="2" fillId="33" borderId="12" xfId="45" applyFont="1" applyFill="1" applyBorder="1" applyAlignment="1" applyProtection="1">
      <alignment horizontal="center"/>
      <protection/>
    </xf>
    <xf numFmtId="0" fontId="2" fillId="34" borderId="12" xfId="0" applyFont="1" applyFill="1" applyBorder="1" applyAlignment="1" applyProtection="1">
      <alignment horizontal="center"/>
      <protection locked="0"/>
    </xf>
    <xf numFmtId="0" fontId="2" fillId="33" borderId="12" xfId="45" applyFont="1" applyFill="1" applyBorder="1" applyProtection="1">
      <alignment/>
      <protection/>
    </xf>
    <xf numFmtId="2" fontId="2" fillId="33" borderId="12" xfId="45" applyNumberFormat="1" applyFont="1" applyFill="1" applyBorder="1" applyProtection="1">
      <alignment/>
      <protection/>
    </xf>
    <xf numFmtId="0" fontId="2" fillId="33" borderId="13" xfId="45" applyFont="1" applyFill="1" applyBorder="1" applyProtection="1">
      <alignment/>
      <protection/>
    </xf>
    <xf numFmtId="47" fontId="2" fillId="33" borderId="0" xfId="45" applyNumberFormat="1" applyFont="1" applyFill="1" applyProtection="1">
      <alignment/>
      <protection/>
    </xf>
    <xf numFmtId="0" fontId="15" fillId="33" borderId="14" xfId="45" applyFont="1" applyFill="1" applyBorder="1" applyAlignment="1" applyProtection="1">
      <alignment horizontal="center"/>
      <protection/>
    </xf>
    <xf numFmtId="0" fontId="2" fillId="33" borderId="0" xfId="45" applyFont="1" applyFill="1" applyBorder="1" applyAlignment="1" applyProtection="1">
      <alignment vertical="center" wrapText="1"/>
      <protection/>
    </xf>
    <xf numFmtId="0" fontId="2" fillId="33" borderId="0" xfId="45" applyFont="1" applyFill="1" applyBorder="1" applyAlignment="1" applyProtection="1">
      <alignment horizontal="center" vertical="center" wrapText="1"/>
      <protection/>
    </xf>
    <xf numFmtId="0" fontId="2" fillId="34" borderId="0" xfId="45" applyFont="1" applyFill="1" applyBorder="1" applyAlignment="1" applyProtection="1">
      <alignment vertical="center" wrapText="1"/>
      <protection locked="0"/>
    </xf>
    <xf numFmtId="0" fontId="2" fillId="34" borderId="0" xfId="45" applyFont="1" applyFill="1" applyBorder="1" applyAlignment="1" applyProtection="1">
      <alignment horizontal="center"/>
      <protection locked="0"/>
    </xf>
    <xf numFmtId="0" fontId="2" fillId="33" borderId="0" xfId="45" applyFont="1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horizontal="center"/>
      <protection locked="0"/>
    </xf>
    <xf numFmtId="0" fontId="2" fillId="33" borderId="0" xfId="45" applyFont="1" applyFill="1" applyBorder="1" applyProtection="1">
      <alignment/>
      <protection/>
    </xf>
    <xf numFmtId="2" fontId="2" fillId="33" borderId="0" xfId="45" applyNumberFormat="1" applyFont="1" applyFill="1" applyBorder="1" applyProtection="1">
      <alignment/>
      <protection/>
    </xf>
    <xf numFmtId="164" fontId="2" fillId="33" borderId="15" xfId="45" applyNumberFormat="1" applyFont="1" applyFill="1" applyBorder="1" applyProtection="1">
      <alignment/>
      <protection/>
    </xf>
    <xf numFmtId="0" fontId="0" fillId="33" borderId="14" xfId="45" applyFont="1" applyFill="1" applyBorder="1" applyAlignment="1" applyProtection="1">
      <alignment horizontal="center"/>
      <protection/>
    </xf>
    <xf numFmtId="165" fontId="2" fillId="33" borderId="0" xfId="45" applyNumberFormat="1" applyFont="1" applyFill="1" applyAlignment="1" applyProtection="1">
      <alignment horizontal="center"/>
      <protection/>
    </xf>
    <xf numFmtId="0" fontId="15" fillId="33" borderId="16" xfId="45" applyFont="1" applyFill="1" applyBorder="1" applyAlignment="1" applyProtection="1">
      <alignment horizontal="center"/>
      <protection/>
    </xf>
    <xf numFmtId="0" fontId="2" fillId="33" borderId="17" xfId="45" applyFont="1" applyFill="1" applyBorder="1" applyAlignment="1" applyProtection="1">
      <alignment vertical="center" wrapText="1"/>
      <protection/>
    </xf>
    <xf numFmtId="0" fontId="2" fillId="33" borderId="17" xfId="45" applyFont="1" applyFill="1" applyBorder="1" applyAlignment="1" applyProtection="1">
      <alignment horizontal="center" vertical="center" wrapText="1"/>
      <protection/>
    </xf>
    <xf numFmtId="0" fontId="2" fillId="34" borderId="17" xfId="45" applyFont="1" applyFill="1" applyBorder="1" applyAlignment="1" applyProtection="1">
      <alignment vertical="center" wrapText="1"/>
      <protection locked="0"/>
    </xf>
    <xf numFmtId="0" fontId="2" fillId="33" borderId="17" xfId="45" applyFont="1" applyFill="1" applyBorder="1" applyAlignment="1" applyProtection="1">
      <alignment horizontal="center"/>
      <protection/>
    </xf>
    <xf numFmtId="0" fontId="2" fillId="33" borderId="17" xfId="45" applyFont="1" applyFill="1" applyBorder="1" applyProtection="1">
      <alignment/>
      <protection/>
    </xf>
    <xf numFmtId="2" fontId="2" fillId="33" borderId="17" xfId="45" applyNumberFormat="1" applyFont="1" applyFill="1" applyBorder="1" applyProtection="1">
      <alignment/>
      <protection/>
    </xf>
    <xf numFmtId="164" fontId="2" fillId="33" borderId="18" xfId="45" applyNumberFormat="1" applyFont="1" applyFill="1" applyBorder="1" applyProtection="1">
      <alignment/>
      <protection/>
    </xf>
    <xf numFmtId="47" fontId="2" fillId="33" borderId="0" xfId="45" applyNumberFormat="1" applyFont="1" applyFill="1" applyAlignment="1" applyProtection="1">
      <alignment horizontal="center"/>
      <protection/>
    </xf>
    <xf numFmtId="2" fontId="2" fillId="33" borderId="0" xfId="45" applyNumberFormat="1" applyFont="1" applyFill="1" applyAlignment="1" applyProtection="1">
      <alignment horizontal="center"/>
      <protection/>
    </xf>
    <xf numFmtId="21" fontId="2" fillId="33" borderId="0" xfId="45" applyNumberFormat="1" applyFont="1" applyFill="1" applyAlignment="1" applyProtection="1">
      <alignment horizontal="center"/>
      <protection/>
    </xf>
    <xf numFmtId="0" fontId="1" fillId="33" borderId="0" xfId="45" applyFill="1">
      <alignment/>
      <protection/>
    </xf>
    <xf numFmtId="0" fontId="16" fillId="33" borderId="0" xfId="45" applyFont="1" applyFill="1" applyAlignment="1">
      <alignment horizontal="center"/>
      <protection/>
    </xf>
    <xf numFmtId="0" fontId="1" fillId="33" borderId="0" xfId="45" applyFont="1" applyFill="1" applyAlignment="1">
      <alignment horizontal="center" vertical="center"/>
      <protection/>
    </xf>
    <xf numFmtId="3" fontId="1" fillId="33" borderId="0" xfId="45" applyNumberFormat="1" applyFont="1" applyFill="1" applyAlignment="1">
      <alignment horizontal="center"/>
      <protection/>
    </xf>
    <xf numFmtId="0" fontId="1" fillId="33" borderId="0" xfId="45" applyFill="1" applyAlignment="1">
      <alignment horizontal="left" vertical="center" indent="1"/>
      <protection/>
    </xf>
    <xf numFmtId="0" fontId="10" fillId="34" borderId="10" xfId="45" applyFont="1" applyFill="1" applyBorder="1" applyAlignment="1" applyProtection="1">
      <alignment vertical="center"/>
      <protection locked="0"/>
    </xf>
    <xf numFmtId="0" fontId="10" fillId="34" borderId="10" xfId="45" applyFont="1" applyFill="1" applyBorder="1" applyAlignment="1" applyProtection="1">
      <alignment horizontal="left" vertical="center"/>
      <protection locked="0"/>
    </xf>
    <xf numFmtId="0" fontId="13" fillId="34" borderId="10" xfId="48" applyNumberFormat="1" applyFont="1" applyFill="1" applyBorder="1" applyAlignment="1" applyProtection="1">
      <alignment vertical="center"/>
      <protection locked="0"/>
    </xf>
    <xf numFmtId="0" fontId="0" fillId="33" borderId="0" xfId="45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19"/>
  <sheetViews>
    <sheetView showGridLines="0" tabSelected="1" zoomScale="90" zoomScaleNormal="90" zoomScalePageLayoutView="0" workbookViewId="0" topLeftCell="A1">
      <selection activeCell="P17" sqref="P17"/>
    </sheetView>
  </sheetViews>
  <sheetFormatPr defaultColWidth="11.00390625" defaultRowHeight="12.75"/>
  <cols>
    <col min="1" max="1" width="5.00390625" style="1" customWidth="1"/>
    <col min="2" max="2" width="21.140625" style="1" customWidth="1"/>
    <col min="3" max="3" width="31.00390625" style="1" customWidth="1"/>
    <col min="4" max="4" width="5.8515625" style="1" customWidth="1"/>
    <col min="5" max="5" width="21.28125" style="1" customWidth="1"/>
    <col min="6" max="6" width="11.7109375" style="1" customWidth="1"/>
    <col min="7" max="7" width="7.8515625" style="1" customWidth="1"/>
    <col min="8" max="8" width="8.8515625" style="1" customWidth="1"/>
    <col min="9" max="9" width="7.8515625" style="1" customWidth="1"/>
    <col min="10" max="13" width="7.28125" style="1" customWidth="1"/>
    <col min="14" max="14" width="4.421875" style="1" customWidth="1"/>
    <col min="15" max="16384" width="11.00390625" style="1" customWidth="1"/>
  </cols>
  <sheetData>
    <row r="1" spans="12:13" ht="14.25">
      <c r="L1" s="2">
        <v>2022</v>
      </c>
      <c r="M1" s="2" t="s">
        <v>0</v>
      </c>
    </row>
    <row r="2" s="3" customFormat="1" ht="26.25">
      <c r="B2" s="4" t="s">
        <v>34</v>
      </c>
    </row>
    <row r="3" ht="7.5" customHeight="1"/>
    <row r="4" s="5" customFormat="1" ht="21.75" customHeight="1">
      <c r="B4" s="6" t="s">
        <v>33</v>
      </c>
    </row>
    <row r="6" s="7" customFormat="1" ht="15.75">
      <c r="B6" s="8" t="s">
        <v>1</v>
      </c>
    </row>
    <row r="7" s="7" customFormat="1" ht="15">
      <c r="B7" s="7" t="s">
        <v>2</v>
      </c>
    </row>
    <row r="9" spans="3:9" ht="15.75">
      <c r="C9" s="9" t="s">
        <v>3</v>
      </c>
      <c r="D9" s="10"/>
      <c r="E9" s="10"/>
      <c r="F9" s="10"/>
      <c r="G9" s="10"/>
      <c r="H9" s="10"/>
      <c r="I9" s="10"/>
    </row>
    <row r="10" spans="3:13" ht="14.25">
      <c r="C10" s="11" t="s">
        <v>4</v>
      </c>
      <c r="E10" s="67"/>
      <c r="F10" s="67"/>
      <c r="G10" s="12" t="s">
        <v>5</v>
      </c>
      <c r="H10" s="68"/>
      <c r="I10" s="68"/>
      <c r="J10" s="68"/>
      <c r="K10" s="68"/>
      <c r="L10" s="68"/>
      <c r="M10" s="68"/>
    </row>
    <row r="11" spans="3:13" ht="14.25">
      <c r="C11" s="11" t="s">
        <v>6</v>
      </c>
      <c r="E11" s="67"/>
      <c r="F11" s="67"/>
      <c r="G11" s="67"/>
      <c r="H11" s="67"/>
      <c r="I11" s="67"/>
      <c r="J11" s="67"/>
      <c r="K11" s="67"/>
      <c r="L11" s="67"/>
      <c r="M11" s="67"/>
    </row>
    <row r="12" spans="3:13" ht="14.25">
      <c r="C12" s="11" t="s">
        <v>7</v>
      </c>
      <c r="E12" s="68"/>
      <c r="F12" s="68"/>
      <c r="G12" s="12" t="s">
        <v>8</v>
      </c>
      <c r="H12" s="67"/>
      <c r="I12" s="67"/>
      <c r="J12" s="67"/>
      <c r="K12" s="67"/>
      <c r="L12" s="67"/>
      <c r="M12" s="67"/>
    </row>
    <row r="13" spans="3:13" ht="14.25">
      <c r="C13" s="11" t="s">
        <v>9</v>
      </c>
      <c r="E13" s="67"/>
      <c r="F13" s="67"/>
      <c r="G13" s="67"/>
      <c r="H13" s="67"/>
      <c r="I13" s="67"/>
      <c r="J13" s="67"/>
      <c r="K13" s="67"/>
      <c r="L13" s="67"/>
      <c r="M13" s="67"/>
    </row>
    <row r="14" spans="3:13" ht="14.25">
      <c r="C14" s="11" t="s">
        <v>10</v>
      </c>
      <c r="E14" s="69"/>
      <c r="F14" s="69"/>
      <c r="G14" s="69"/>
      <c r="H14" s="69"/>
      <c r="I14" s="69"/>
      <c r="J14" s="69"/>
      <c r="K14" s="69"/>
      <c r="L14" s="69"/>
      <c r="M14" s="69"/>
    </row>
    <row r="15" spans="3:13" ht="14.25">
      <c r="C15" s="11" t="s">
        <v>11</v>
      </c>
      <c r="E15" s="67"/>
      <c r="F15" s="67"/>
      <c r="G15" s="67"/>
      <c r="H15" s="67"/>
      <c r="I15" s="67"/>
      <c r="J15" s="67"/>
      <c r="K15" s="67"/>
      <c r="L15" s="67"/>
      <c r="M15" s="67"/>
    </row>
    <row r="17" spans="3:13" s="13" customFormat="1" ht="21.75" customHeight="1">
      <c r="C17" s="14" t="s">
        <v>12</v>
      </c>
      <c r="D17" s="70" t="s">
        <v>13</v>
      </c>
      <c r="E17" s="70"/>
      <c r="F17" s="14" t="s">
        <v>14</v>
      </c>
      <c r="G17" s="15" t="s">
        <v>15</v>
      </c>
      <c r="H17" s="15" t="s">
        <v>16</v>
      </c>
      <c r="I17" s="14" t="s">
        <v>17</v>
      </c>
      <c r="J17" s="14" t="s">
        <v>18</v>
      </c>
      <c r="K17" s="14" t="s">
        <v>19</v>
      </c>
      <c r="L17" s="16" t="s">
        <v>20</v>
      </c>
      <c r="M17" s="17" t="s">
        <v>21</v>
      </c>
    </row>
    <row r="18" spans="6:13" s="18" customFormat="1" ht="12.75">
      <c r="F18" s="19"/>
      <c r="G18" s="19"/>
      <c r="H18" s="19" t="s">
        <v>22</v>
      </c>
      <c r="I18" s="20" t="s">
        <v>23</v>
      </c>
      <c r="L18" s="21" t="s">
        <v>15</v>
      </c>
      <c r="M18" s="22"/>
    </row>
    <row r="19" spans="2:13" s="7" customFormat="1" ht="15.75">
      <c r="B19" s="23" t="s">
        <v>24</v>
      </c>
      <c r="C19" s="23" t="s">
        <v>25</v>
      </c>
      <c r="D19" s="23"/>
      <c r="E19" s="23"/>
      <c r="F19" s="24"/>
      <c r="I19" s="25"/>
      <c r="L19" s="26"/>
      <c r="M19" s="27"/>
    </row>
    <row r="20" spans="2:14" ht="14.25">
      <c r="B20" s="28">
        <v>1</v>
      </c>
      <c r="C20" s="29" t="str">
        <f>$E$13&amp;"-"&amp;B20</f>
        <v>-1</v>
      </c>
      <c r="D20" s="30">
        <v>1</v>
      </c>
      <c r="E20" s="31"/>
      <c r="F20" s="32"/>
      <c r="G20" s="33">
        <f>IF(IF($L$1-F20&gt;120,"",$L$1-F20)&lt;30,30,IF($L$1-F20&gt;120,"",$L$1-F20))</f>
      </c>
      <c r="H20" s="34" t="s">
        <v>26</v>
      </c>
      <c r="I20" s="33"/>
      <c r="J20" s="35"/>
      <c r="K20" s="35"/>
      <c r="L20" s="36"/>
      <c r="M20" s="37"/>
      <c r="N20" s="38"/>
    </row>
    <row r="21" spans="2:14" ht="14.25">
      <c r="B21" s="39"/>
      <c r="C21" s="40"/>
      <c r="D21" s="41">
        <v>2</v>
      </c>
      <c r="E21" s="42"/>
      <c r="F21" s="43"/>
      <c r="G21" s="44">
        <f>IF(IF($L$1-F21&gt;120,"",$L$1-F21)&lt;30,30,IF($L$1-F21&gt;120,"",$L$1-F21))</f>
      </c>
      <c r="H21" s="45" t="s">
        <v>26</v>
      </c>
      <c r="I21" s="44"/>
      <c r="J21" s="46"/>
      <c r="K21" s="46"/>
      <c r="L21" s="47"/>
      <c r="M21" s="48"/>
      <c r="N21" s="38"/>
    </row>
    <row r="22" spans="2:14" ht="14.25">
      <c r="B22" s="49" t="s">
        <v>27</v>
      </c>
      <c r="C22" s="42" t="s">
        <v>28</v>
      </c>
      <c r="D22" s="41">
        <v>3</v>
      </c>
      <c r="E22" s="42"/>
      <c r="F22" s="43"/>
      <c r="G22" s="44">
        <f>IF(IF($L$1-F22&gt;120,"",$L$1-F22)&lt;30,30,IF($L$1-F22&gt;120,"",$L$1-F22))</f>
      </c>
      <c r="H22" s="45" t="s">
        <v>26</v>
      </c>
      <c r="I22" s="44"/>
      <c r="J22" s="46"/>
      <c r="K22" s="46"/>
      <c r="L22" s="47"/>
      <c r="M22" s="48"/>
      <c r="N22" s="38"/>
    </row>
    <row r="23" spans="2:14" ht="14.25">
      <c r="B23" s="49" t="s">
        <v>29</v>
      </c>
      <c r="C23" s="40" t="str">
        <f>VLOOKUP(C22,'Übersicht Rennen'!$B$3:$C$8,2,0)</f>
        <v>10 km</v>
      </c>
      <c r="D23" s="41">
        <v>4</v>
      </c>
      <c r="E23" s="42"/>
      <c r="F23" s="43"/>
      <c r="G23" s="44">
        <f>IF(IF($L$1-F23&gt;120,"",$L$1-F23)&lt;30,30,IF($L$1-F23&gt;120,"",$L$1-F23))</f>
      </c>
      <c r="H23" s="45" t="s">
        <v>26</v>
      </c>
      <c r="I23" s="44">
        <f>COUNTIF(H20:H23,"w")</f>
        <v>0</v>
      </c>
      <c r="J23" s="46">
        <f>SUM(G20:G23)</f>
        <v>0</v>
      </c>
      <c r="K23" s="46">
        <f>J23/4</f>
        <v>0</v>
      </c>
      <c r="L23" s="47">
        <f>(J23-120)/10</f>
        <v>-12</v>
      </c>
      <c r="M23" s="48">
        <f>L23*0.007+I23*0.03</f>
        <v>-0.084</v>
      </c>
      <c r="N23" s="50"/>
    </row>
    <row r="24" spans="2:14" ht="14.25">
      <c r="B24" s="51"/>
      <c r="C24" s="52"/>
      <c r="D24" s="53" t="s">
        <v>30</v>
      </c>
      <c r="E24" s="54"/>
      <c r="F24" s="55"/>
      <c r="G24" s="55"/>
      <c r="H24" s="55"/>
      <c r="I24" s="55"/>
      <c r="J24" s="56"/>
      <c r="K24" s="56"/>
      <c r="L24" s="57"/>
      <c r="M24" s="58"/>
      <c r="N24" s="59"/>
    </row>
    <row r="25" spans="2:14" ht="14.25">
      <c r="B25" s="28">
        <f>B20+1</f>
        <v>2</v>
      </c>
      <c r="C25" s="29" t="str">
        <f>$E$13&amp;"-"&amp;B25</f>
        <v>-2</v>
      </c>
      <c r="D25" s="30">
        <v>1</v>
      </c>
      <c r="E25" s="31"/>
      <c r="F25" s="32"/>
      <c r="G25" s="33">
        <f>IF(IF($L$1-F25&gt;120,"",$L$1-F25)&lt;30,30,IF($L$1-F25&gt;120,"",$L$1-F25))</f>
      </c>
      <c r="H25" s="34" t="s">
        <v>26</v>
      </c>
      <c r="I25" s="33"/>
      <c r="J25" s="35"/>
      <c r="K25" s="35"/>
      <c r="L25" s="36"/>
      <c r="M25" s="37"/>
      <c r="N25" s="59"/>
    </row>
    <row r="26" spans="2:15" ht="14.25">
      <c r="B26" s="39"/>
      <c r="C26" s="40"/>
      <c r="D26" s="41">
        <v>2</v>
      </c>
      <c r="E26" s="42"/>
      <c r="F26" s="43"/>
      <c r="G26" s="44">
        <f>IF(IF($L$1-F26&gt;120,"",$L$1-F26)&lt;30,30,IF($L$1-F26&gt;120,"",$L$1-F26))</f>
      </c>
      <c r="H26" s="45" t="s">
        <v>26</v>
      </c>
      <c r="I26" s="44"/>
      <c r="J26" s="46"/>
      <c r="K26" s="46"/>
      <c r="L26" s="47"/>
      <c r="M26" s="48"/>
      <c r="N26" s="59"/>
      <c r="O26" s="2"/>
    </row>
    <row r="27" spans="2:15" ht="14.25">
      <c r="B27" s="49" t="s">
        <v>27</v>
      </c>
      <c r="C27" s="42" t="s">
        <v>28</v>
      </c>
      <c r="D27" s="41">
        <v>3</v>
      </c>
      <c r="E27" s="42"/>
      <c r="F27" s="43"/>
      <c r="G27" s="44">
        <f>IF(IF($L$1-F27&gt;120,"",$L$1-F27)&lt;30,30,IF($L$1-F27&gt;120,"",$L$1-F27))</f>
      </c>
      <c r="H27" s="45" t="s">
        <v>26</v>
      </c>
      <c r="I27" s="44"/>
      <c r="J27" s="46"/>
      <c r="K27" s="46"/>
      <c r="L27" s="47"/>
      <c r="M27" s="48"/>
      <c r="N27" s="60"/>
      <c r="O27" s="60"/>
    </row>
    <row r="28" spans="2:14" ht="14.25">
      <c r="B28" s="49" t="s">
        <v>29</v>
      </c>
      <c r="C28" s="40" t="str">
        <f>VLOOKUP(C27,'Übersicht Rennen'!$B$3:$C$8,2,0)</f>
        <v>10 km</v>
      </c>
      <c r="D28" s="41">
        <v>4</v>
      </c>
      <c r="E28" s="42"/>
      <c r="F28" s="43"/>
      <c r="G28" s="44">
        <f>IF(IF($L$1-F28&gt;120,"",$L$1-F28)&lt;30,30,IF($L$1-F28&gt;120,"",$L$1-F28))</f>
      </c>
      <c r="H28" s="45" t="s">
        <v>26</v>
      </c>
      <c r="I28" s="44">
        <f>COUNTIF(H25:H28,"w")</f>
        <v>0</v>
      </c>
      <c r="J28" s="46">
        <f>SUM(G25:G28)</f>
        <v>0</v>
      </c>
      <c r="K28" s="46">
        <f>J28/4</f>
        <v>0</v>
      </c>
      <c r="L28" s="47">
        <f>(J28-120)/10</f>
        <v>-12</v>
      </c>
      <c r="M28" s="48">
        <f>L28*0.007+I28*0.03</f>
        <v>-0.084</v>
      </c>
      <c r="N28" s="61"/>
    </row>
    <row r="29" spans="2:14" ht="14.25">
      <c r="B29" s="51"/>
      <c r="C29" s="52"/>
      <c r="D29" s="53" t="s">
        <v>30</v>
      </c>
      <c r="E29" s="54"/>
      <c r="F29" s="55"/>
      <c r="G29" s="55"/>
      <c r="H29" s="55"/>
      <c r="I29" s="55"/>
      <c r="J29" s="56"/>
      <c r="K29" s="56"/>
      <c r="L29" s="57"/>
      <c r="M29" s="58"/>
      <c r="N29" s="38"/>
    </row>
    <row r="30" spans="2:13" ht="14.25">
      <c r="B30" s="28">
        <f>B25+1</f>
        <v>3</v>
      </c>
      <c r="C30" s="29" t="str">
        <f>$E$13&amp;"-"&amp;B30</f>
        <v>-3</v>
      </c>
      <c r="D30" s="30">
        <v>5</v>
      </c>
      <c r="E30" s="31"/>
      <c r="F30" s="32"/>
      <c r="G30" s="33">
        <f>IF(IF($L$1-F30&gt;120,"",$L$1-F30)&lt;30,30,IF($L$1-F30&gt;120,"",$L$1-F30))</f>
      </c>
      <c r="H30" s="34" t="s">
        <v>26</v>
      </c>
      <c r="I30" s="33"/>
      <c r="J30" s="35"/>
      <c r="K30" s="35"/>
      <c r="L30" s="36"/>
      <c r="M30" s="37"/>
    </row>
    <row r="31" spans="2:13" ht="14.25">
      <c r="B31" s="39"/>
      <c r="C31" s="40"/>
      <c r="D31" s="41">
        <v>6</v>
      </c>
      <c r="E31" s="42"/>
      <c r="F31" s="43"/>
      <c r="G31" s="44">
        <f>IF(IF($L$1-F31&gt;120,"",$L$1-F31)&lt;30,30,IF($L$1-F31&gt;120,"",$L$1-F31))</f>
      </c>
      <c r="H31" s="45" t="s">
        <v>26</v>
      </c>
      <c r="I31" s="44"/>
      <c r="J31" s="46"/>
      <c r="K31" s="46"/>
      <c r="L31" s="47"/>
      <c r="M31" s="48"/>
    </row>
    <row r="32" spans="2:13" ht="14.25">
      <c r="B32" s="49" t="s">
        <v>27</v>
      </c>
      <c r="C32" s="42" t="s">
        <v>28</v>
      </c>
      <c r="D32" s="41">
        <v>7</v>
      </c>
      <c r="E32" s="42"/>
      <c r="F32" s="43"/>
      <c r="G32" s="44">
        <f>IF(IF($L$1-F32&gt;120,"",$L$1-F32)&lt;30,30,IF($L$1-F32&gt;120,"",$L$1-F32))</f>
      </c>
      <c r="H32" s="45" t="s">
        <v>26</v>
      </c>
      <c r="I32" s="44"/>
      <c r="J32" s="46"/>
      <c r="K32" s="46"/>
      <c r="L32" s="47"/>
      <c r="M32" s="48"/>
    </row>
    <row r="33" spans="2:13" ht="14.25">
      <c r="B33" s="49" t="s">
        <v>29</v>
      </c>
      <c r="C33" s="40" t="str">
        <f>VLOOKUP(C32,'Übersicht Rennen'!$B$3:$C$8,2,0)</f>
        <v>10 km</v>
      </c>
      <c r="D33" s="41">
        <v>8</v>
      </c>
      <c r="E33" s="42"/>
      <c r="F33" s="43"/>
      <c r="G33" s="44">
        <f>IF(IF($L$1-F33&gt;120,"",$L$1-F33)&lt;30,30,IF($L$1-F33&gt;120,"",$L$1-F33))</f>
      </c>
      <c r="H33" s="45" t="s">
        <v>26</v>
      </c>
      <c r="I33" s="44">
        <f>COUNTIF(H30:H33,"w")</f>
        <v>0</v>
      </c>
      <c r="J33" s="46">
        <f>SUM(G30:G33)</f>
        <v>0</v>
      </c>
      <c r="K33" s="46">
        <f>J33/4</f>
        <v>0</v>
      </c>
      <c r="L33" s="47">
        <f>(J33-120)/10</f>
        <v>-12</v>
      </c>
      <c r="M33" s="48">
        <f>L33*0.007+I33*0.03</f>
        <v>-0.084</v>
      </c>
    </row>
    <row r="34" spans="2:13" ht="14.25">
      <c r="B34" s="51"/>
      <c r="C34" s="52"/>
      <c r="D34" s="53" t="s">
        <v>30</v>
      </c>
      <c r="E34" s="54"/>
      <c r="F34" s="55"/>
      <c r="G34" s="55"/>
      <c r="H34" s="55"/>
      <c r="I34" s="55"/>
      <c r="J34" s="56"/>
      <c r="K34" s="56"/>
      <c r="L34" s="57"/>
      <c r="M34" s="58"/>
    </row>
    <row r="35" spans="2:13" ht="14.25">
      <c r="B35" s="28">
        <f>B30+1</f>
        <v>4</v>
      </c>
      <c r="C35" s="29" t="str">
        <f>$E$13&amp;"-"&amp;B35</f>
        <v>-4</v>
      </c>
      <c r="D35" s="30">
        <v>9</v>
      </c>
      <c r="E35" s="31"/>
      <c r="F35" s="32"/>
      <c r="G35" s="33">
        <f>IF(IF($L$1-F35&gt;120,"",$L$1-F35)&lt;30,30,IF($L$1-F35&gt;120,"",$L$1-F35))</f>
      </c>
      <c r="H35" s="34" t="s">
        <v>26</v>
      </c>
      <c r="I35" s="33"/>
      <c r="J35" s="35"/>
      <c r="K35" s="35"/>
      <c r="L35" s="36"/>
      <c r="M35" s="37"/>
    </row>
    <row r="36" spans="2:13" ht="14.25">
      <c r="B36" s="39"/>
      <c r="C36" s="40"/>
      <c r="D36" s="41">
        <v>10</v>
      </c>
      <c r="E36" s="42"/>
      <c r="F36" s="43"/>
      <c r="G36" s="44">
        <f>IF(IF($L$1-F36&gt;120,"",$L$1-F36)&lt;30,30,IF($L$1-F36&gt;120,"",$L$1-F36))</f>
      </c>
      <c r="H36" s="45" t="s">
        <v>26</v>
      </c>
      <c r="I36" s="44"/>
      <c r="J36" s="46"/>
      <c r="K36" s="46"/>
      <c r="L36" s="47"/>
      <c r="M36" s="48"/>
    </row>
    <row r="37" spans="2:13" ht="14.25">
      <c r="B37" s="49" t="s">
        <v>27</v>
      </c>
      <c r="C37" s="42" t="s">
        <v>28</v>
      </c>
      <c r="D37" s="41">
        <v>11</v>
      </c>
      <c r="E37" s="42"/>
      <c r="F37" s="43"/>
      <c r="G37" s="44">
        <f>IF(IF($L$1-F37&gt;120,"",$L$1-F37)&lt;30,30,IF($L$1-F37&gt;120,"",$L$1-F37))</f>
      </c>
      <c r="H37" s="45" t="s">
        <v>26</v>
      </c>
      <c r="I37" s="44"/>
      <c r="J37" s="46"/>
      <c r="K37" s="46"/>
      <c r="L37" s="47"/>
      <c r="M37" s="48"/>
    </row>
    <row r="38" spans="2:13" ht="14.25">
      <c r="B38" s="49" t="s">
        <v>29</v>
      </c>
      <c r="C38" s="40" t="str">
        <f>VLOOKUP(C37,'Übersicht Rennen'!$B$3:$C$8,2,0)</f>
        <v>10 km</v>
      </c>
      <c r="D38" s="41">
        <v>12</v>
      </c>
      <c r="E38" s="42"/>
      <c r="F38" s="43"/>
      <c r="G38" s="44">
        <f>IF(IF($L$1-F38&gt;120,"",$L$1-F38)&lt;30,30,IF($L$1-F38&gt;120,"",$L$1-F38))</f>
      </c>
      <c r="H38" s="45" t="s">
        <v>26</v>
      </c>
      <c r="I38" s="44">
        <f>COUNTIF(H35:H38,"w")</f>
        <v>0</v>
      </c>
      <c r="J38" s="46">
        <f>SUM(G35:G38)</f>
        <v>0</v>
      </c>
      <c r="K38" s="46">
        <f>J38/4</f>
        <v>0</v>
      </c>
      <c r="L38" s="47">
        <f>(J38-120)/10</f>
        <v>-12</v>
      </c>
      <c r="M38" s="48">
        <f>L38*0.007+I38*0.03</f>
        <v>-0.084</v>
      </c>
    </row>
    <row r="39" spans="2:13" ht="14.25">
      <c r="B39" s="51"/>
      <c r="C39" s="52"/>
      <c r="D39" s="53" t="s">
        <v>30</v>
      </c>
      <c r="E39" s="54"/>
      <c r="F39" s="55"/>
      <c r="G39" s="55"/>
      <c r="H39" s="55"/>
      <c r="I39" s="55"/>
      <c r="J39" s="56"/>
      <c r="K39" s="56"/>
      <c r="L39" s="57"/>
      <c r="M39" s="58"/>
    </row>
    <row r="40" spans="2:14" ht="14.25">
      <c r="B40" s="28">
        <f>B35+1</f>
        <v>5</v>
      </c>
      <c r="C40" s="29" t="str">
        <f>$E$13&amp;"-"&amp;B40</f>
        <v>-5</v>
      </c>
      <c r="D40" s="30">
        <v>13</v>
      </c>
      <c r="E40" s="31"/>
      <c r="F40" s="32"/>
      <c r="G40" s="33">
        <f>IF(IF($L$1-F40&gt;120,"",$L$1-F40)&lt;30,30,IF($L$1-F40&gt;120,"",$L$1-F40))</f>
      </c>
      <c r="H40" s="34" t="s">
        <v>26</v>
      </c>
      <c r="I40" s="33"/>
      <c r="J40" s="35"/>
      <c r="K40" s="35"/>
      <c r="L40" s="36"/>
      <c r="M40" s="37"/>
      <c r="N40" s="38"/>
    </row>
    <row r="41" spans="2:14" ht="14.25">
      <c r="B41" s="39"/>
      <c r="C41" s="40"/>
      <c r="D41" s="41">
        <v>14</v>
      </c>
      <c r="E41" s="42"/>
      <c r="F41" s="43"/>
      <c r="G41" s="44">
        <f>IF(IF($L$1-F41&gt;120,"",$L$1-F41)&lt;30,30,IF($L$1-F41&gt;120,"",$L$1-F41))</f>
      </c>
      <c r="H41" s="45" t="s">
        <v>26</v>
      </c>
      <c r="I41" s="44"/>
      <c r="J41" s="46"/>
      <c r="K41" s="46"/>
      <c r="L41" s="47"/>
      <c r="M41" s="48"/>
      <c r="N41" s="38"/>
    </row>
    <row r="42" spans="2:13" ht="14.25">
      <c r="B42" s="49" t="s">
        <v>27</v>
      </c>
      <c r="C42" s="42" t="s">
        <v>28</v>
      </c>
      <c r="D42" s="41">
        <v>15</v>
      </c>
      <c r="E42" s="42"/>
      <c r="F42" s="43"/>
      <c r="G42" s="44">
        <f>IF(IF($L$1-F42&gt;120,"",$L$1-F42)&lt;30,30,IF($L$1-F42&gt;120,"",$L$1-F42))</f>
      </c>
      <c r="H42" s="45" t="s">
        <v>26</v>
      </c>
      <c r="I42" s="44"/>
      <c r="J42" s="46"/>
      <c r="K42" s="46"/>
      <c r="L42" s="47"/>
      <c r="M42" s="48"/>
    </row>
    <row r="43" spans="2:14" ht="14.25">
      <c r="B43" s="49" t="s">
        <v>29</v>
      </c>
      <c r="C43" s="40" t="str">
        <f>VLOOKUP(C42,'Übersicht Rennen'!$B$3:$C$8,2,0)</f>
        <v>10 km</v>
      </c>
      <c r="D43" s="41">
        <v>16</v>
      </c>
      <c r="E43" s="42"/>
      <c r="F43" s="43"/>
      <c r="G43" s="44">
        <f>IF(IF($L$1-F43&gt;120,"",$L$1-F43)&lt;30,30,IF($L$1-F43&gt;120,"",$L$1-F43))</f>
      </c>
      <c r="H43" s="45" t="s">
        <v>26</v>
      </c>
      <c r="I43" s="44">
        <f>COUNTIF(H40:H43,"w")</f>
        <v>0</v>
      </c>
      <c r="J43" s="46">
        <f>SUM(G40:G43)</f>
        <v>0</v>
      </c>
      <c r="K43" s="46">
        <f>J43/4</f>
        <v>0</v>
      </c>
      <c r="L43" s="47">
        <f>(J43-120)/10</f>
        <v>-12</v>
      </c>
      <c r="M43" s="48">
        <f>L43*0.007+I43*0.03</f>
        <v>-0.084</v>
      </c>
      <c r="N43" s="38"/>
    </row>
    <row r="44" spans="2:13" ht="14.25">
      <c r="B44" s="51"/>
      <c r="C44" s="52"/>
      <c r="D44" s="53" t="s">
        <v>30</v>
      </c>
      <c r="E44" s="54"/>
      <c r="F44" s="55"/>
      <c r="G44" s="55"/>
      <c r="H44" s="55"/>
      <c r="I44" s="55"/>
      <c r="J44" s="56"/>
      <c r="K44" s="56"/>
      <c r="L44" s="57"/>
      <c r="M44" s="58"/>
    </row>
    <row r="45" spans="2:13" ht="14.25">
      <c r="B45" s="28">
        <f>B40+1</f>
        <v>6</v>
      </c>
      <c r="C45" s="29" t="str">
        <f>$E$13&amp;"-"&amp;B45</f>
        <v>-6</v>
      </c>
      <c r="D45" s="30">
        <v>17</v>
      </c>
      <c r="E45" s="31"/>
      <c r="F45" s="32"/>
      <c r="G45" s="33">
        <f>IF(IF($L$1-F45&gt;120,"",$L$1-F45)&lt;30,30,IF($L$1-F45&gt;120,"",$L$1-F45))</f>
      </c>
      <c r="H45" s="34" t="s">
        <v>26</v>
      </c>
      <c r="I45" s="33"/>
      <c r="J45" s="35"/>
      <c r="K45" s="35"/>
      <c r="L45" s="36"/>
      <c r="M45" s="37"/>
    </row>
    <row r="46" spans="2:13" ht="14.25">
      <c r="B46" s="39"/>
      <c r="C46" s="40"/>
      <c r="D46" s="41">
        <v>18</v>
      </c>
      <c r="E46" s="42"/>
      <c r="F46" s="43"/>
      <c r="G46" s="44">
        <f>IF(IF($L$1-F46&gt;120,"",$L$1-F46)&lt;30,30,IF($L$1-F46&gt;120,"",$L$1-F46))</f>
      </c>
      <c r="H46" s="45" t="s">
        <v>26</v>
      </c>
      <c r="I46" s="44"/>
      <c r="J46" s="46"/>
      <c r="K46" s="46"/>
      <c r="L46" s="47"/>
      <c r="M46" s="48"/>
    </row>
    <row r="47" spans="2:14" ht="14.25">
      <c r="B47" s="49" t="s">
        <v>27</v>
      </c>
      <c r="C47" s="42" t="s">
        <v>28</v>
      </c>
      <c r="D47" s="41">
        <v>19</v>
      </c>
      <c r="E47" s="42"/>
      <c r="F47" s="43"/>
      <c r="G47" s="44">
        <f>IF(IF($L$1-F47&gt;120,"",$L$1-F47)&lt;30,30,IF($L$1-F47&gt;120,"",$L$1-F47))</f>
      </c>
      <c r="H47" s="45" t="s">
        <v>26</v>
      </c>
      <c r="I47" s="44"/>
      <c r="J47" s="46"/>
      <c r="K47" s="46"/>
      <c r="L47" s="47"/>
      <c r="M47" s="48"/>
      <c r="N47" s="38"/>
    </row>
    <row r="48" spans="2:13" ht="14.25">
      <c r="B48" s="49" t="s">
        <v>29</v>
      </c>
      <c r="C48" s="40" t="str">
        <f>VLOOKUP(C47,'Übersicht Rennen'!$B$3:$C$8,2,0)</f>
        <v>10 km</v>
      </c>
      <c r="D48" s="41">
        <v>20</v>
      </c>
      <c r="E48" s="42"/>
      <c r="F48" s="43"/>
      <c r="G48" s="44">
        <f>IF(IF($L$1-F48&gt;120,"",$L$1-F48)&lt;30,30,IF($L$1-F48&gt;120,"",$L$1-F48))</f>
      </c>
      <c r="H48" s="45" t="s">
        <v>26</v>
      </c>
      <c r="I48" s="44">
        <f>COUNTIF(H45:H48,"w")</f>
        <v>0</v>
      </c>
      <c r="J48" s="46">
        <f>SUM(G45:G48)</f>
        <v>0</v>
      </c>
      <c r="K48" s="46">
        <f>J48/4</f>
        <v>0</v>
      </c>
      <c r="L48" s="47">
        <f>(J48-120)/10</f>
        <v>-12</v>
      </c>
      <c r="M48" s="48">
        <f>L48*0.007+I48*0.03</f>
        <v>-0.084</v>
      </c>
    </row>
    <row r="49" spans="2:13" ht="14.25">
      <c r="B49" s="51"/>
      <c r="C49" s="52"/>
      <c r="D49" s="53" t="s">
        <v>30</v>
      </c>
      <c r="E49" s="54"/>
      <c r="F49" s="55"/>
      <c r="G49" s="55"/>
      <c r="H49" s="55"/>
      <c r="I49" s="55"/>
      <c r="J49" s="56"/>
      <c r="K49" s="56"/>
      <c r="L49" s="57"/>
      <c r="M49" s="58"/>
    </row>
    <row r="50" spans="2:13" ht="14.25">
      <c r="B50" s="28">
        <f>B45+1</f>
        <v>7</v>
      </c>
      <c r="C50" s="29" t="str">
        <f>$E$13&amp;"-"&amp;B50</f>
        <v>-7</v>
      </c>
      <c r="D50" s="30">
        <v>21</v>
      </c>
      <c r="E50" s="31"/>
      <c r="F50" s="32"/>
      <c r="G50" s="33">
        <f>IF(IF($L$1-F50&gt;120,"",$L$1-F50)&lt;30,30,IF($L$1-F50&gt;120,"",$L$1-F50))</f>
      </c>
      <c r="H50" s="34" t="s">
        <v>26</v>
      </c>
      <c r="I50" s="33"/>
      <c r="J50" s="35"/>
      <c r="K50" s="35"/>
      <c r="L50" s="36"/>
      <c r="M50" s="37"/>
    </row>
    <row r="51" spans="2:13" ht="14.25">
      <c r="B51" s="39"/>
      <c r="C51" s="40"/>
      <c r="D51" s="41">
        <v>22</v>
      </c>
      <c r="E51" s="42"/>
      <c r="F51" s="43"/>
      <c r="G51" s="44">
        <f>IF(IF($L$1-F51&gt;120,"",$L$1-F51)&lt;30,30,IF($L$1-F51&gt;120,"",$L$1-F51))</f>
      </c>
      <c r="H51" s="45" t="s">
        <v>26</v>
      </c>
      <c r="I51" s="44"/>
      <c r="J51" s="46"/>
      <c r="K51" s="46"/>
      <c r="L51" s="47"/>
      <c r="M51" s="48"/>
    </row>
    <row r="52" spans="2:13" ht="14.25">
      <c r="B52" s="49" t="s">
        <v>27</v>
      </c>
      <c r="C52" s="42" t="s">
        <v>28</v>
      </c>
      <c r="D52" s="41">
        <v>23</v>
      </c>
      <c r="E52" s="42"/>
      <c r="F52" s="43"/>
      <c r="G52" s="44">
        <f>IF(IF($L$1-F52&gt;120,"",$L$1-F52)&lt;30,30,IF($L$1-F52&gt;120,"",$L$1-F52))</f>
      </c>
      <c r="H52" s="45" t="s">
        <v>26</v>
      </c>
      <c r="I52" s="44"/>
      <c r="J52" s="46"/>
      <c r="K52" s="46"/>
      <c r="L52" s="47"/>
      <c r="M52" s="48"/>
    </row>
    <row r="53" spans="2:13" ht="14.25">
      <c r="B53" s="49" t="s">
        <v>29</v>
      </c>
      <c r="C53" s="40" t="str">
        <f>VLOOKUP(C52,'Übersicht Rennen'!$B$3:$C$8,2,0)</f>
        <v>10 km</v>
      </c>
      <c r="D53" s="41">
        <v>24</v>
      </c>
      <c r="E53" s="42"/>
      <c r="F53" s="43"/>
      <c r="G53" s="44">
        <f>IF(IF($L$1-F53&gt;120,"",$L$1-F53)&lt;30,30,IF($L$1-F53&gt;120,"",$L$1-F53))</f>
      </c>
      <c r="H53" s="45" t="s">
        <v>26</v>
      </c>
      <c r="I53" s="44">
        <f>COUNTIF(H50:H53,"w")</f>
        <v>0</v>
      </c>
      <c r="J53" s="46">
        <f>SUM(G50:G53)</f>
        <v>0</v>
      </c>
      <c r="K53" s="46">
        <f>J53/4</f>
        <v>0</v>
      </c>
      <c r="L53" s="47">
        <f>(J53-120)/10</f>
        <v>-12</v>
      </c>
      <c r="M53" s="48">
        <f>L53*0.007+I53*0.03</f>
        <v>-0.084</v>
      </c>
    </row>
    <row r="54" spans="2:13" ht="14.25">
      <c r="B54" s="51"/>
      <c r="C54" s="52"/>
      <c r="D54" s="53" t="s">
        <v>30</v>
      </c>
      <c r="E54" s="54"/>
      <c r="F54" s="55"/>
      <c r="G54" s="55"/>
      <c r="H54" s="55"/>
      <c r="I54" s="55"/>
      <c r="J54" s="56"/>
      <c r="K54" s="56"/>
      <c r="L54" s="57"/>
      <c r="M54" s="58"/>
    </row>
    <row r="55" spans="2:13" ht="14.25">
      <c r="B55" s="28">
        <f>B50+1</f>
        <v>8</v>
      </c>
      <c r="C55" s="29" t="str">
        <f>$E$13&amp;"-"&amp;B55</f>
        <v>-8</v>
      </c>
      <c r="D55" s="30">
        <v>25</v>
      </c>
      <c r="E55" s="31"/>
      <c r="F55" s="32"/>
      <c r="G55" s="33">
        <f>IF(IF($L$1-F55&gt;120,"",$L$1-F55)&lt;30,30,IF($L$1-F55&gt;120,"",$L$1-F55))</f>
      </c>
      <c r="H55" s="34" t="s">
        <v>26</v>
      </c>
      <c r="I55" s="33"/>
      <c r="J55" s="35"/>
      <c r="K55" s="35"/>
      <c r="L55" s="36"/>
      <c r="M55" s="37"/>
    </row>
    <row r="56" spans="2:13" ht="14.25">
      <c r="B56" s="39"/>
      <c r="C56" s="40"/>
      <c r="D56" s="41">
        <v>26</v>
      </c>
      <c r="E56" s="42"/>
      <c r="F56" s="43"/>
      <c r="G56" s="44">
        <f>IF(IF($L$1-F56&gt;120,"",$L$1-F56)&lt;30,30,IF($L$1-F56&gt;120,"",$L$1-F56))</f>
      </c>
      <c r="H56" s="45" t="s">
        <v>26</v>
      </c>
      <c r="I56" s="44"/>
      <c r="J56" s="46"/>
      <c r="K56" s="46"/>
      <c r="L56" s="47"/>
      <c r="M56" s="48"/>
    </row>
    <row r="57" spans="2:13" ht="14.25">
      <c r="B57" s="49" t="s">
        <v>27</v>
      </c>
      <c r="C57" s="42" t="s">
        <v>28</v>
      </c>
      <c r="D57" s="41">
        <v>27</v>
      </c>
      <c r="E57" s="42"/>
      <c r="F57" s="43"/>
      <c r="G57" s="44">
        <f>IF(IF($L$1-F57&gt;120,"",$L$1-F57)&lt;30,30,IF($L$1-F57&gt;120,"",$L$1-F57))</f>
      </c>
      <c r="H57" s="45" t="s">
        <v>26</v>
      </c>
      <c r="I57" s="44"/>
      <c r="J57" s="46"/>
      <c r="K57" s="46"/>
      <c r="L57" s="47"/>
      <c r="M57" s="48"/>
    </row>
    <row r="58" spans="2:13" ht="14.25">
      <c r="B58" s="49" t="s">
        <v>29</v>
      </c>
      <c r="C58" s="40" t="str">
        <f>VLOOKUP(C57,'Übersicht Rennen'!$B$3:$C$8,2,0)</f>
        <v>10 km</v>
      </c>
      <c r="D58" s="41">
        <v>28</v>
      </c>
      <c r="E58" s="42"/>
      <c r="F58" s="43"/>
      <c r="G58" s="44">
        <f>IF(IF($L$1-F58&gt;120,"",$L$1-F58)&lt;30,30,IF($L$1-F58&gt;120,"",$L$1-F58))</f>
      </c>
      <c r="H58" s="45" t="s">
        <v>26</v>
      </c>
      <c r="I58" s="44">
        <f>COUNTIF(H55:H58,"w")</f>
        <v>0</v>
      </c>
      <c r="J58" s="46">
        <f>SUM(G55:G58)</f>
        <v>0</v>
      </c>
      <c r="K58" s="46">
        <f>J58/4</f>
        <v>0</v>
      </c>
      <c r="L58" s="47">
        <f>(J58-120)/10</f>
        <v>-12</v>
      </c>
      <c r="M58" s="48">
        <f>L58*0.007+I58*0.03</f>
        <v>-0.084</v>
      </c>
    </row>
    <row r="59" spans="2:13" ht="14.25">
      <c r="B59" s="51"/>
      <c r="C59" s="52"/>
      <c r="D59" s="53" t="s">
        <v>30</v>
      </c>
      <c r="E59" s="54"/>
      <c r="F59" s="55"/>
      <c r="G59" s="55"/>
      <c r="H59" s="55"/>
      <c r="I59" s="55"/>
      <c r="J59" s="56"/>
      <c r="K59" s="56"/>
      <c r="L59" s="57"/>
      <c r="M59" s="58"/>
    </row>
    <row r="60" spans="2:13" ht="14.25">
      <c r="B60" s="28">
        <f>B55+1</f>
        <v>9</v>
      </c>
      <c r="C60" s="29" t="str">
        <f>$E$13&amp;"-"&amp;B60</f>
        <v>-9</v>
      </c>
      <c r="D60" s="30">
        <v>29</v>
      </c>
      <c r="E60" s="31"/>
      <c r="F60" s="32"/>
      <c r="G60" s="33">
        <f>IF(IF($L$1-F60&gt;120,"",$L$1-F60)&lt;30,30,IF($L$1-F60&gt;120,"",$L$1-F60))</f>
      </c>
      <c r="H60" s="34" t="s">
        <v>26</v>
      </c>
      <c r="I60" s="33"/>
      <c r="J60" s="35"/>
      <c r="K60" s="35"/>
      <c r="L60" s="36"/>
      <c r="M60" s="37"/>
    </row>
    <row r="61" spans="2:13" ht="14.25">
      <c r="B61" s="39"/>
      <c r="C61" s="40"/>
      <c r="D61" s="41">
        <v>30</v>
      </c>
      <c r="E61" s="42"/>
      <c r="F61" s="43"/>
      <c r="G61" s="44">
        <f>IF(IF($L$1-F61&gt;120,"",$L$1-F61)&lt;30,30,IF($L$1-F61&gt;120,"",$L$1-F61))</f>
      </c>
      <c r="H61" s="45" t="s">
        <v>26</v>
      </c>
      <c r="I61" s="44"/>
      <c r="J61" s="46"/>
      <c r="K61" s="46"/>
      <c r="L61" s="47"/>
      <c r="M61" s="48"/>
    </row>
    <row r="62" spans="2:13" ht="14.25">
      <c r="B62" s="49" t="s">
        <v>27</v>
      </c>
      <c r="C62" s="42" t="s">
        <v>28</v>
      </c>
      <c r="D62" s="41">
        <v>31</v>
      </c>
      <c r="E62" s="42"/>
      <c r="F62" s="43"/>
      <c r="G62" s="44">
        <f>IF(IF($L$1-F62&gt;120,"",$L$1-F62)&lt;30,30,IF($L$1-F62&gt;120,"",$L$1-F62))</f>
      </c>
      <c r="H62" s="45" t="s">
        <v>26</v>
      </c>
      <c r="I62" s="44"/>
      <c r="J62" s="46"/>
      <c r="K62" s="46"/>
      <c r="L62" s="47"/>
      <c r="M62" s="48"/>
    </row>
    <row r="63" spans="2:13" ht="14.25">
      <c r="B63" s="49" t="s">
        <v>29</v>
      </c>
      <c r="C63" s="40" t="str">
        <f>VLOOKUP(C62,'Übersicht Rennen'!$B$3:$C$8,2,0)</f>
        <v>10 km</v>
      </c>
      <c r="D63" s="41">
        <v>32</v>
      </c>
      <c r="E63" s="42"/>
      <c r="F63" s="43"/>
      <c r="G63" s="44">
        <f>IF(IF($L$1-F63&gt;120,"",$L$1-F63)&lt;30,30,IF($L$1-F63&gt;120,"",$L$1-F63))</f>
      </c>
      <c r="H63" s="45" t="s">
        <v>26</v>
      </c>
      <c r="I63" s="44">
        <f>COUNTIF(H60:H63,"w")</f>
        <v>0</v>
      </c>
      <c r="J63" s="46">
        <f>SUM(G60:G63)</f>
        <v>0</v>
      </c>
      <c r="K63" s="46">
        <f>J63/4</f>
        <v>0</v>
      </c>
      <c r="L63" s="47">
        <f>(J63-120)/10</f>
        <v>-12</v>
      </c>
      <c r="M63" s="48">
        <f>L63*0.007+I63*0.03</f>
        <v>-0.084</v>
      </c>
    </row>
    <row r="64" spans="2:13" ht="14.25">
      <c r="B64" s="51"/>
      <c r="C64" s="52"/>
      <c r="D64" s="53" t="s">
        <v>30</v>
      </c>
      <c r="E64" s="54"/>
      <c r="F64" s="55"/>
      <c r="G64" s="55"/>
      <c r="H64" s="55"/>
      <c r="I64" s="55"/>
      <c r="J64" s="56"/>
      <c r="K64" s="56"/>
      <c r="L64" s="57"/>
      <c r="M64" s="58"/>
    </row>
    <row r="65" spans="2:13" ht="14.25">
      <c r="B65" s="28">
        <f>B60+1</f>
        <v>10</v>
      </c>
      <c r="C65" s="29" t="str">
        <f>$E$13&amp;"-"&amp;B65</f>
        <v>-10</v>
      </c>
      <c r="D65" s="30">
        <v>33</v>
      </c>
      <c r="E65" s="31"/>
      <c r="F65" s="32"/>
      <c r="G65" s="33">
        <f>IF(IF($L$1-F65&gt;120,"",$L$1-F65)&lt;30,30,IF($L$1-F65&gt;120,"",$L$1-F65))</f>
      </c>
      <c r="H65" s="34" t="s">
        <v>26</v>
      </c>
      <c r="I65" s="33"/>
      <c r="J65" s="35"/>
      <c r="K65" s="35"/>
      <c r="L65" s="36"/>
      <c r="M65" s="37"/>
    </row>
    <row r="66" spans="2:13" ht="14.25">
      <c r="B66" s="39"/>
      <c r="C66" s="40"/>
      <c r="D66" s="41">
        <v>34</v>
      </c>
      <c r="E66" s="42"/>
      <c r="F66" s="43"/>
      <c r="G66" s="44">
        <f>IF(IF($L$1-F66&gt;120,"",$L$1-F66)&lt;30,30,IF($L$1-F66&gt;120,"",$L$1-F66))</f>
      </c>
      <c r="H66" s="45" t="s">
        <v>26</v>
      </c>
      <c r="I66" s="44"/>
      <c r="J66" s="46"/>
      <c r="K66" s="46"/>
      <c r="L66" s="47"/>
      <c r="M66" s="48"/>
    </row>
    <row r="67" spans="2:13" ht="14.25">
      <c r="B67" s="49" t="s">
        <v>27</v>
      </c>
      <c r="C67" s="42" t="s">
        <v>28</v>
      </c>
      <c r="D67" s="41">
        <v>35</v>
      </c>
      <c r="E67" s="42"/>
      <c r="F67" s="43"/>
      <c r="G67" s="44">
        <f>IF(IF($L$1-F67&gt;120,"",$L$1-F67)&lt;30,30,IF($L$1-F67&gt;120,"",$L$1-F67))</f>
      </c>
      <c r="H67" s="45" t="s">
        <v>26</v>
      </c>
      <c r="I67" s="44"/>
      <c r="J67" s="46"/>
      <c r="K67" s="46"/>
      <c r="L67" s="47"/>
      <c r="M67" s="48"/>
    </row>
    <row r="68" spans="2:13" ht="14.25">
      <c r="B68" s="49" t="s">
        <v>29</v>
      </c>
      <c r="C68" s="40" t="str">
        <f>VLOOKUP(C67,'Übersicht Rennen'!$B$3:$C$8,2,0)</f>
        <v>10 km</v>
      </c>
      <c r="D68" s="41">
        <v>36</v>
      </c>
      <c r="E68" s="42"/>
      <c r="F68" s="43"/>
      <c r="G68" s="44">
        <f>IF(IF($L$1-F68&gt;120,"",$L$1-F68)&lt;30,30,IF($L$1-F68&gt;120,"",$L$1-F68))</f>
      </c>
      <c r="H68" s="45" t="s">
        <v>26</v>
      </c>
      <c r="I68" s="44">
        <f>COUNTIF(H65:H68,"w")</f>
        <v>0</v>
      </c>
      <c r="J68" s="46">
        <f>SUM(G65:G68)</f>
        <v>0</v>
      </c>
      <c r="K68" s="46">
        <f>J68/4</f>
        <v>0</v>
      </c>
      <c r="L68" s="47">
        <f>(J68-120)/10</f>
        <v>-12</v>
      </c>
      <c r="M68" s="48">
        <f>L68*0.007+I68*0.03</f>
        <v>-0.084</v>
      </c>
    </row>
    <row r="69" spans="2:13" ht="14.25">
      <c r="B69" s="51"/>
      <c r="C69" s="52"/>
      <c r="D69" s="53" t="s">
        <v>30</v>
      </c>
      <c r="E69" s="54"/>
      <c r="F69" s="55"/>
      <c r="G69" s="55"/>
      <c r="H69" s="55"/>
      <c r="I69" s="55"/>
      <c r="J69" s="56"/>
      <c r="K69" s="56"/>
      <c r="L69" s="57"/>
      <c r="M69" s="58"/>
    </row>
    <row r="70" spans="2:13" ht="14.25">
      <c r="B70" s="28">
        <f>B65+1</f>
        <v>11</v>
      </c>
      <c r="C70" s="29" t="str">
        <f>$E$13&amp;"-"&amp;B70</f>
        <v>-11</v>
      </c>
      <c r="D70" s="30">
        <v>37</v>
      </c>
      <c r="E70" s="31"/>
      <c r="F70" s="32"/>
      <c r="G70" s="33">
        <f>IF(IF($L$1-F70&gt;120,"",$L$1-F70)&lt;30,30,IF($L$1-F70&gt;120,"",$L$1-F70))</f>
      </c>
      <c r="H70" s="34" t="s">
        <v>26</v>
      </c>
      <c r="I70" s="33"/>
      <c r="J70" s="35"/>
      <c r="K70" s="35"/>
      <c r="L70" s="36"/>
      <c r="M70" s="37"/>
    </row>
    <row r="71" spans="2:13" ht="14.25">
      <c r="B71" s="39"/>
      <c r="C71" s="40"/>
      <c r="D71" s="41">
        <v>38</v>
      </c>
      <c r="E71" s="42"/>
      <c r="F71" s="43"/>
      <c r="G71" s="44">
        <f>IF(IF($L$1-F71&gt;120,"",$L$1-F71)&lt;30,30,IF($L$1-F71&gt;120,"",$L$1-F71))</f>
      </c>
      <c r="H71" s="45" t="s">
        <v>26</v>
      </c>
      <c r="I71" s="44"/>
      <c r="J71" s="46"/>
      <c r="K71" s="46"/>
      <c r="L71" s="47"/>
      <c r="M71" s="48"/>
    </row>
    <row r="72" spans="2:13" ht="14.25">
      <c r="B72" s="49" t="s">
        <v>27</v>
      </c>
      <c r="C72" s="42" t="s">
        <v>28</v>
      </c>
      <c r="D72" s="41">
        <v>39</v>
      </c>
      <c r="E72" s="42"/>
      <c r="F72" s="43"/>
      <c r="G72" s="44">
        <f>IF(IF($L$1-F72&gt;120,"",$L$1-F72)&lt;30,30,IF($L$1-F72&gt;120,"",$L$1-F72))</f>
      </c>
      <c r="H72" s="45" t="s">
        <v>26</v>
      </c>
      <c r="I72" s="44"/>
      <c r="J72" s="46"/>
      <c r="K72" s="46"/>
      <c r="L72" s="47"/>
      <c r="M72" s="48"/>
    </row>
    <row r="73" spans="2:13" ht="14.25">
      <c r="B73" s="49" t="s">
        <v>29</v>
      </c>
      <c r="C73" s="40" t="str">
        <f>VLOOKUP(C72,'Übersicht Rennen'!$B$3:$C$8,2,0)</f>
        <v>10 km</v>
      </c>
      <c r="D73" s="41">
        <v>40</v>
      </c>
      <c r="E73" s="42"/>
      <c r="F73" s="43"/>
      <c r="G73" s="44">
        <f>IF(IF($L$1-F73&gt;120,"",$L$1-F73)&lt;30,30,IF($L$1-F73&gt;120,"",$L$1-F73))</f>
      </c>
      <c r="H73" s="45" t="s">
        <v>26</v>
      </c>
      <c r="I73" s="44">
        <f>COUNTIF(H70:H73,"w")</f>
        <v>0</v>
      </c>
      <c r="J73" s="46">
        <f>SUM(G70:G73)</f>
        <v>0</v>
      </c>
      <c r="K73" s="46">
        <f>J73/4</f>
        <v>0</v>
      </c>
      <c r="L73" s="47">
        <f>(J73-120)/10</f>
        <v>-12</v>
      </c>
      <c r="M73" s="48">
        <f>L73*0.007+I73*0.03</f>
        <v>-0.084</v>
      </c>
    </row>
    <row r="74" spans="2:13" ht="14.25">
      <c r="B74" s="51"/>
      <c r="C74" s="52"/>
      <c r="D74" s="53" t="s">
        <v>30</v>
      </c>
      <c r="E74" s="54"/>
      <c r="F74" s="55"/>
      <c r="G74" s="55"/>
      <c r="H74" s="55"/>
      <c r="I74" s="55"/>
      <c r="J74" s="56"/>
      <c r="K74" s="56"/>
      <c r="L74" s="57"/>
      <c r="M74" s="58"/>
    </row>
    <row r="75" spans="2:13" ht="14.25">
      <c r="B75" s="28">
        <f>B70+1</f>
        <v>12</v>
      </c>
      <c r="C75" s="29" t="str">
        <f>$E$13&amp;"-"&amp;B75</f>
        <v>-12</v>
      </c>
      <c r="D75" s="30">
        <v>41</v>
      </c>
      <c r="E75" s="31"/>
      <c r="F75" s="32"/>
      <c r="G75" s="33">
        <f>IF(IF($L$1-F75&gt;120,"",$L$1-F75)&lt;30,30,IF($L$1-F75&gt;120,"",$L$1-F75))</f>
      </c>
      <c r="H75" s="34" t="s">
        <v>26</v>
      </c>
      <c r="I75" s="33"/>
      <c r="J75" s="35"/>
      <c r="K75" s="35"/>
      <c r="L75" s="36"/>
      <c r="M75" s="37"/>
    </row>
    <row r="76" spans="2:13" ht="14.25">
      <c r="B76" s="39"/>
      <c r="C76" s="40"/>
      <c r="D76" s="41">
        <v>42</v>
      </c>
      <c r="E76" s="42"/>
      <c r="F76" s="43"/>
      <c r="G76" s="44">
        <f>IF(IF($L$1-F76&gt;120,"",$L$1-F76)&lt;30,30,IF($L$1-F76&gt;120,"",$L$1-F76))</f>
      </c>
      <c r="H76" s="45" t="s">
        <v>26</v>
      </c>
      <c r="I76" s="44"/>
      <c r="J76" s="46"/>
      <c r="K76" s="46"/>
      <c r="L76" s="47"/>
      <c r="M76" s="48"/>
    </row>
    <row r="77" spans="2:13" ht="14.25">
      <c r="B77" s="49" t="s">
        <v>27</v>
      </c>
      <c r="C77" s="42" t="s">
        <v>28</v>
      </c>
      <c r="D77" s="41">
        <v>43</v>
      </c>
      <c r="E77" s="42"/>
      <c r="F77" s="43"/>
      <c r="G77" s="44">
        <f>IF(IF($L$1-F77&gt;120,"",$L$1-F77)&lt;30,30,IF($L$1-F77&gt;120,"",$L$1-F77))</f>
      </c>
      <c r="H77" s="45" t="s">
        <v>26</v>
      </c>
      <c r="I77" s="44"/>
      <c r="J77" s="46"/>
      <c r="K77" s="46"/>
      <c r="L77" s="47"/>
      <c r="M77" s="48"/>
    </row>
    <row r="78" spans="2:13" ht="14.25">
      <c r="B78" s="49" t="s">
        <v>29</v>
      </c>
      <c r="C78" s="40" t="str">
        <f>VLOOKUP(C77,'Übersicht Rennen'!$B$3:$C$8,2,0)</f>
        <v>10 km</v>
      </c>
      <c r="D78" s="41">
        <v>44</v>
      </c>
      <c r="E78" s="42"/>
      <c r="F78" s="43"/>
      <c r="G78" s="44">
        <f>IF(IF($L$1-F78&gt;120,"",$L$1-F78)&lt;30,30,IF($L$1-F78&gt;120,"",$L$1-F78))</f>
      </c>
      <c r="H78" s="45" t="s">
        <v>26</v>
      </c>
      <c r="I78" s="44">
        <f>COUNTIF(H75:H78,"w")</f>
        <v>0</v>
      </c>
      <c r="J78" s="46">
        <f>SUM(G75:G78)</f>
        <v>0</v>
      </c>
      <c r="K78" s="46">
        <f>J78/4</f>
        <v>0</v>
      </c>
      <c r="L78" s="47">
        <f>(J78-120)/10</f>
        <v>-12</v>
      </c>
      <c r="M78" s="48">
        <f>L78*0.007+I78*0.03</f>
        <v>-0.084</v>
      </c>
    </row>
    <row r="79" spans="2:13" ht="14.25">
      <c r="B79" s="51"/>
      <c r="C79" s="52"/>
      <c r="D79" s="53" t="s">
        <v>30</v>
      </c>
      <c r="E79" s="54"/>
      <c r="F79" s="55"/>
      <c r="G79" s="55"/>
      <c r="H79" s="55"/>
      <c r="I79" s="55"/>
      <c r="J79" s="56"/>
      <c r="K79" s="56"/>
      <c r="L79" s="57"/>
      <c r="M79" s="58"/>
    </row>
    <row r="80" spans="2:13" ht="14.25">
      <c r="B80" s="28">
        <f>B75+1</f>
        <v>13</v>
      </c>
      <c r="C80" s="29" t="str">
        <f>$E$13&amp;"-"&amp;B80</f>
        <v>-13</v>
      </c>
      <c r="D80" s="30">
        <v>45</v>
      </c>
      <c r="E80" s="31"/>
      <c r="F80" s="32"/>
      <c r="G80" s="33">
        <f>IF(IF($L$1-F80&gt;120,"",$L$1-F80)&lt;30,30,IF($L$1-F80&gt;120,"",$L$1-F80))</f>
      </c>
      <c r="H80" s="34" t="s">
        <v>26</v>
      </c>
      <c r="I80" s="33"/>
      <c r="J80" s="35"/>
      <c r="K80" s="35"/>
      <c r="L80" s="36"/>
      <c r="M80" s="37"/>
    </row>
    <row r="81" spans="2:13" ht="14.25">
      <c r="B81" s="39"/>
      <c r="C81" s="40"/>
      <c r="D81" s="41">
        <v>46</v>
      </c>
      <c r="E81" s="42"/>
      <c r="F81" s="43"/>
      <c r="G81" s="44">
        <f>IF(IF($L$1-F81&gt;120,"",$L$1-F81)&lt;30,30,IF($L$1-F81&gt;120,"",$L$1-F81))</f>
      </c>
      <c r="H81" s="45" t="s">
        <v>26</v>
      </c>
      <c r="I81" s="44"/>
      <c r="J81" s="46"/>
      <c r="K81" s="46"/>
      <c r="L81" s="47"/>
      <c r="M81" s="48"/>
    </row>
    <row r="82" spans="2:13" ht="14.25">
      <c r="B82" s="49" t="s">
        <v>27</v>
      </c>
      <c r="C82" s="42" t="s">
        <v>28</v>
      </c>
      <c r="D82" s="41">
        <v>47</v>
      </c>
      <c r="E82" s="42"/>
      <c r="F82" s="43"/>
      <c r="G82" s="44">
        <f>IF(IF($L$1-F82&gt;120,"",$L$1-F82)&lt;30,30,IF($L$1-F82&gt;120,"",$L$1-F82))</f>
      </c>
      <c r="H82" s="45" t="s">
        <v>26</v>
      </c>
      <c r="I82" s="44"/>
      <c r="J82" s="46"/>
      <c r="K82" s="46"/>
      <c r="L82" s="47"/>
      <c r="M82" s="48"/>
    </row>
    <row r="83" spans="2:13" ht="14.25">
      <c r="B83" s="49" t="s">
        <v>29</v>
      </c>
      <c r="C83" s="40" t="str">
        <f>VLOOKUP(C82,'Übersicht Rennen'!$B$3:$C$8,2,0)</f>
        <v>10 km</v>
      </c>
      <c r="D83" s="41">
        <v>48</v>
      </c>
      <c r="E83" s="42"/>
      <c r="F83" s="43"/>
      <c r="G83" s="44">
        <f>IF(IF($L$1-F83&gt;120,"",$L$1-F83)&lt;30,30,IF($L$1-F83&gt;120,"",$L$1-F83))</f>
      </c>
      <c r="H83" s="45" t="s">
        <v>26</v>
      </c>
      <c r="I83" s="44">
        <f>COUNTIF(H80:H83,"w")</f>
        <v>0</v>
      </c>
      <c r="J83" s="46">
        <f>SUM(G80:G83)</f>
        <v>0</v>
      </c>
      <c r="K83" s="46">
        <f>J83/4</f>
        <v>0</v>
      </c>
      <c r="L83" s="47">
        <f>(J83-120)/10</f>
        <v>-12</v>
      </c>
      <c r="M83" s="48">
        <f>L83*0.007+I83*0.03</f>
        <v>-0.084</v>
      </c>
    </row>
    <row r="84" spans="2:13" ht="14.25">
      <c r="B84" s="51"/>
      <c r="C84" s="52"/>
      <c r="D84" s="53" t="s">
        <v>30</v>
      </c>
      <c r="E84" s="54"/>
      <c r="F84" s="55"/>
      <c r="G84" s="55"/>
      <c r="H84" s="55"/>
      <c r="I84" s="55"/>
      <c r="J84" s="56"/>
      <c r="K84" s="56"/>
      <c r="L84" s="57"/>
      <c r="M84" s="58"/>
    </row>
    <row r="85" spans="2:13" ht="14.25">
      <c r="B85" s="28">
        <f>B80+1</f>
        <v>14</v>
      </c>
      <c r="C85" s="29" t="str">
        <f>$E$13&amp;"-"&amp;B85</f>
        <v>-14</v>
      </c>
      <c r="D85" s="30">
        <v>49</v>
      </c>
      <c r="E85" s="31"/>
      <c r="F85" s="32"/>
      <c r="G85" s="33">
        <f>IF(IF($L$1-F85&gt;120,"",$L$1-F85)&lt;30,30,IF($L$1-F85&gt;120,"",$L$1-F85))</f>
      </c>
      <c r="H85" s="34" t="s">
        <v>26</v>
      </c>
      <c r="I85" s="33"/>
      <c r="J85" s="35"/>
      <c r="K85" s="35"/>
      <c r="L85" s="36"/>
      <c r="M85" s="37"/>
    </row>
    <row r="86" spans="2:13" ht="14.25">
      <c r="B86" s="39"/>
      <c r="C86" s="40"/>
      <c r="D86" s="41">
        <v>50</v>
      </c>
      <c r="E86" s="42"/>
      <c r="F86" s="43"/>
      <c r="G86" s="44">
        <f>IF(IF($L$1-F86&gt;120,"",$L$1-F86)&lt;30,30,IF($L$1-F86&gt;120,"",$L$1-F86))</f>
      </c>
      <c r="H86" s="45" t="s">
        <v>26</v>
      </c>
      <c r="I86" s="44"/>
      <c r="J86" s="46"/>
      <c r="K86" s="46"/>
      <c r="L86" s="47"/>
      <c r="M86" s="48"/>
    </row>
    <row r="87" spans="2:13" ht="14.25">
      <c r="B87" s="49" t="s">
        <v>27</v>
      </c>
      <c r="C87" s="42" t="s">
        <v>28</v>
      </c>
      <c r="D87" s="41">
        <v>51</v>
      </c>
      <c r="E87" s="42"/>
      <c r="F87" s="43"/>
      <c r="G87" s="44">
        <f>IF(IF($L$1-F87&gt;120,"",$L$1-F87)&lt;30,30,IF($L$1-F87&gt;120,"",$L$1-F87))</f>
      </c>
      <c r="H87" s="45" t="s">
        <v>26</v>
      </c>
      <c r="I87" s="44"/>
      <c r="J87" s="46"/>
      <c r="K87" s="46"/>
      <c r="L87" s="47"/>
      <c r="M87" s="48"/>
    </row>
    <row r="88" spans="2:13" ht="14.25">
      <c r="B88" s="49" t="s">
        <v>29</v>
      </c>
      <c r="C88" s="40" t="str">
        <f>VLOOKUP(C87,'Übersicht Rennen'!$B$3:$C$8,2,0)</f>
        <v>10 km</v>
      </c>
      <c r="D88" s="41">
        <v>52</v>
      </c>
      <c r="E88" s="42"/>
      <c r="F88" s="43"/>
      <c r="G88" s="44">
        <f>IF(IF($L$1-F88&gt;120,"",$L$1-F88)&lt;30,30,IF($L$1-F88&gt;120,"",$L$1-F88))</f>
      </c>
      <c r="H88" s="45" t="s">
        <v>26</v>
      </c>
      <c r="I88" s="44">
        <f>COUNTIF(H85:H88,"w")</f>
        <v>0</v>
      </c>
      <c r="J88" s="46">
        <f>SUM(G85:G88)</f>
        <v>0</v>
      </c>
      <c r="K88" s="46">
        <f>J88/4</f>
        <v>0</v>
      </c>
      <c r="L88" s="47">
        <f>(J88-120)/10</f>
        <v>-12</v>
      </c>
      <c r="M88" s="48">
        <f>L88*0.007+I88*0.03</f>
        <v>-0.084</v>
      </c>
    </row>
    <row r="89" spans="2:13" ht="14.25">
      <c r="B89" s="51"/>
      <c r="C89" s="52"/>
      <c r="D89" s="53" t="s">
        <v>30</v>
      </c>
      <c r="E89" s="54"/>
      <c r="F89" s="55"/>
      <c r="G89" s="55"/>
      <c r="H89" s="55"/>
      <c r="I89" s="55"/>
      <c r="J89" s="56"/>
      <c r="K89" s="56"/>
      <c r="L89" s="57"/>
      <c r="M89" s="58"/>
    </row>
    <row r="90" spans="2:13" ht="14.25">
      <c r="B90" s="28">
        <f>B85+1</f>
        <v>15</v>
      </c>
      <c r="C90" s="29" t="str">
        <f>$E$13&amp;"-"&amp;B90</f>
        <v>-15</v>
      </c>
      <c r="D90" s="30">
        <v>53</v>
      </c>
      <c r="E90" s="31"/>
      <c r="F90" s="32"/>
      <c r="G90" s="33">
        <f>IF(IF($L$1-F90&gt;120,"",$L$1-F90)&lt;30,30,IF($L$1-F90&gt;120,"",$L$1-F90))</f>
      </c>
      <c r="H90" s="34" t="s">
        <v>26</v>
      </c>
      <c r="I90" s="33"/>
      <c r="J90" s="35"/>
      <c r="K90" s="35"/>
      <c r="L90" s="36"/>
      <c r="M90" s="37"/>
    </row>
    <row r="91" spans="2:13" ht="14.25">
      <c r="B91" s="39"/>
      <c r="C91" s="40"/>
      <c r="D91" s="41">
        <v>54</v>
      </c>
      <c r="E91" s="42"/>
      <c r="F91" s="43"/>
      <c r="G91" s="44">
        <f>IF(IF($L$1-F91&gt;120,"",$L$1-F91)&lt;30,30,IF($L$1-F91&gt;120,"",$L$1-F91))</f>
      </c>
      <c r="H91" s="45" t="s">
        <v>26</v>
      </c>
      <c r="I91" s="44"/>
      <c r="J91" s="46"/>
      <c r="K91" s="46"/>
      <c r="L91" s="47"/>
      <c r="M91" s="48"/>
    </row>
    <row r="92" spans="2:13" ht="14.25">
      <c r="B92" s="49" t="s">
        <v>27</v>
      </c>
      <c r="C92" s="42" t="s">
        <v>28</v>
      </c>
      <c r="D92" s="41">
        <v>55</v>
      </c>
      <c r="E92" s="42"/>
      <c r="F92" s="43"/>
      <c r="G92" s="44">
        <f>IF(IF($L$1-F92&gt;120,"",$L$1-F92)&lt;30,30,IF($L$1-F92&gt;120,"",$L$1-F92))</f>
      </c>
      <c r="H92" s="45" t="s">
        <v>26</v>
      </c>
      <c r="I92" s="44"/>
      <c r="J92" s="46"/>
      <c r="K92" s="46"/>
      <c r="L92" s="47"/>
      <c r="M92" s="48"/>
    </row>
    <row r="93" spans="2:13" ht="14.25">
      <c r="B93" s="49" t="s">
        <v>29</v>
      </c>
      <c r="C93" s="40" t="str">
        <f>VLOOKUP(C92,'Übersicht Rennen'!$B$3:$C$8,2,0)</f>
        <v>10 km</v>
      </c>
      <c r="D93" s="41">
        <v>56</v>
      </c>
      <c r="E93" s="42"/>
      <c r="F93" s="43"/>
      <c r="G93" s="44">
        <f>IF(IF($L$1-F93&gt;120,"",$L$1-F93)&lt;30,30,IF($L$1-F93&gt;120,"",$L$1-F93))</f>
      </c>
      <c r="H93" s="45" t="s">
        <v>26</v>
      </c>
      <c r="I93" s="44">
        <f>COUNTIF(H90:H93,"w")</f>
        <v>0</v>
      </c>
      <c r="J93" s="46">
        <f>SUM(G90:G93)</f>
        <v>0</v>
      </c>
      <c r="K93" s="46">
        <f>J93/4</f>
        <v>0</v>
      </c>
      <c r="L93" s="47">
        <f>(J93-120)/10</f>
        <v>-12</v>
      </c>
      <c r="M93" s="48">
        <f>L93*0.007+I93*0.03</f>
        <v>-0.084</v>
      </c>
    </row>
    <row r="94" spans="2:13" ht="14.25">
      <c r="B94" s="51"/>
      <c r="C94" s="52"/>
      <c r="D94" s="53" t="s">
        <v>30</v>
      </c>
      <c r="E94" s="54"/>
      <c r="F94" s="55"/>
      <c r="G94" s="55"/>
      <c r="H94" s="55"/>
      <c r="I94" s="55"/>
      <c r="J94" s="56"/>
      <c r="K94" s="56"/>
      <c r="L94" s="57"/>
      <c r="M94" s="58"/>
    </row>
    <row r="95" spans="2:13" ht="14.25">
      <c r="B95" s="28">
        <f>B90+1</f>
        <v>16</v>
      </c>
      <c r="C95" s="29" t="str">
        <f>$E$13&amp;"-"&amp;B95</f>
        <v>-16</v>
      </c>
      <c r="D95" s="30">
        <v>57</v>
      </c>
      <c r="E95" s="31"/>
      <c r="F95" s="32"/>
      <c r="G95" s="33">
        <f>IF(IF($L$1-F95&gt;120,"",$L$1-F95)&lt;30,30,IF($L$1-F95&gt;120,"",$L$1-F95))</f>
      </c>
      <c r="H95" s="34" t="s">
        <v>26</v>
      </c>
      <c r="I95" s="33"/>
      <c r="J95" s="35"/>
      <c r="K95" s="35"/>
      <c r="L95" s="36"/>
      <c r="M95" s="37"/>
    </row>
    <row r="96" spans="2:13" ht="14.25">
      <c r="B96" s="39"/>
      <c r="C96" s="40"/>
      <c r="D96" s="41">
        <v>58</v>
      </c>
      <c r="E96" s="42"/>
      <c r="F96" s="43"/>
      <c r="G96" s="44">
        <f>IF(IF($L$1-F96&gt;120,"",$L$1-F96)&lt;30,30,IF($L$1-F96&gt;120,"",$L$1-F96))</f>
      </c>
      <c r="H96" s="45" t="s">
        <v>26</v>
      </c>
      <c r="I96" s="44"/>
      <c r="J96" s="46"/>
      <c r="K96" s="46"/>
      <c r="L96" s="47"/>
      <c r="M96" s="48"/>
    </row>
    <row r="97" spans="2:13" ht="14.25">
      <c r="B97" s="49" t="s">
        <v>27</v>
      </c>
      <c r="C97" s="42" t="s">
        <v>28</v>
      </c>
      <c r="D97" s="41">
        <v>59</v>
      </c>
      <c r="E97" s="42"/>
      <c r="F97" s="43"/>
      <c r="G97" s="44">
        <f>IF(IF($L$1-F97&gt;120,"",$L$1-F97)&lt;30,30,IF($L$1-F97&gt;120,"",$L$1-F97))</f>
      </c>
      <c r="H97" s="45" t="s">
        <v>26</v>
      </c>
      <c r="I97" s="44"/>
      <c r="J97" s="46"/>
      <c r="K97" s="46"/>
      <c r="L97" s="47"/>
      <c r="M97" s="48"/>
    </row>
    <row r="98" spans="2:13" ht="14.25">
      <c r="B98" s="49" t="s">
        <v>29</v>
      </c>
      <c r="C98" s="40" t="str">
        <f>VLOOKUP(C97,'Übersicht Rennen'!$B$3:$C$8,2,0)</f>
        <v>10 km</v>
      </c>
      <c r="D98" s="41">
        <v>60</v>
      </c>
      <c r="E98" s="42"/>
      <c r="F98" s="43"/>
      <c r="G98" s="44">
        <f>IF(IF($L$1-F98&gt;120,"",$L$1-F98)&lt;30,30,IF($L$1-F98&gt;120,"",$L$1-F98))</f>
      </c>
      <c r="H98" s="45" t="s">
        <v>26</v>
      </c>
      <c r="I98" s="44">
        <f>COUNTIF(H95:H98,"w")</f>
        <v>0</v>
      </c>
      <c r="J98" s="46">
        <f>SUM(G95:G98)</f>
        <v>0</v>
      </c>
      <c r="K98" s="46">
        <f>J98/4</f>
        <v>0</v>
      </c>
      <c r="L98" s="47">
        <f>(J98-120)/10</f>
        <v>-12</v>
      </c>
      <c r="M98" s="48">
        <f>L98*0.007+I98*0.03</f>
        <v>-0.084</v>
      </c>
    </row>
    <row r="99" spans="2:13" ht="14.25">
      <c r="B99" s="51"/>
      <c r="C99" s="52"/>
      <c r="D99" s="53" t="s">
        <v>30</v>
      </c>
      <c r="E99" s="54"/>
      <c r="F99" s="55"/>
      <c r="G99" s="55"/>
      <c r="H99" s="55"/>
      <c r="I99" s="55"/>
      <c r="J99" s="56"/>
      <c r="K99" s="56"/>
      <c r="L99" s="57"/>
      <c r="M99" s="58"/>
    </row>
    <row r="100" spans="2:13" ht="14.25">
      <c r="B100" s="28">
        <f>B95+1</f>
        <v>17</v>
      </c>
      <c r="C100" s="29" t="str">
        <f>$E$13&amp;"-"&amp;B100</f>
        <v>-17</v>
      </c>
      <c r="D100" s="30">
        <v>61</v>
      </c>
      <c r="E100" s="31"/>
      <c r="F100" s="32"/>
      <c r="G100" s="33">
        <f>IF(IF($L$1-F100&gt;120,"",$L$1-F100)&lt;30,30,IF($L$1-F100&gt;120,"",$L$1-F100))</f>
      </c>
      <c r="H100" s="34" t="s">
        <v>26</v>
      </c>
      <c r="I100" s="33"/>
      <c r="J100" s="35"/>
      <c r="K100" s="35"/>
      <c r="L100" s="36"/>
      <c r="M100" s="37"/>
    </row>
    <row r="101" spans="2:13" ht="14.25">
      <c r="B101" s="39"/>
      <c r="C101" s="40"/>
      <c r="D101" s="41">
        <v>62</v>
      </c>
      <c r="E101" s="42"/>
      <c r="F101" s="43"/>
      <c r="G101" s="44">
        <f>IF(IF($L$1-F101&gt;120,"",$L$1-F101)&lt;30,30,IF($L$1-F101&gt;120,"",$L$1-F101))</f>
      </c>
      <c r="H101" s="45" t="s">
        <v>26</v>
      </c>
      <c r="I101" s="44"/>
      <c r="J101" s="46"/>
      <c r="K101" s="46"/>
      <c r="L101" s="47"/>
      <c r="M101" s="48"/>
    </row>
    <row r="102" spans="2:13" ht="14.25">
      <c r="B102" s="49" t="s">
        <v>27</v>
      </c>
      <c r="C102" s="42" t="s">
        <v>28</v>
      </c>
      <c r="D102" s="41">
        <v>63</v>
      </c>
      <c r="E102" s="42"/>
      <c r="F102" s="43"/>
      <c r="G102" s="44">
        <f>IF(IF($L$1-F102&gt;120,"",$L$1-F102)&lt;30,30,IF($L$1-F102&gt;120,"",$L$1-F102))</f>
      </c>
      <c r="H102" s="45" t="s">
        <v>26</v>
      </c>
      <c r="I102" s="44"/>
      <c r="J102" s="46"/>
      <c r="K102" s="46"/>
      <c r="L102" s="47"/>
      <c r="M102" s="48"/>
    </row>
    <row r="103" spans="2:13" ht="14.25">
      <c r="B103" s="49" t="s">
        <v>29</v>
      </c>
      <c r="C103" s="40" t="str">
        <f>VLOOKUP(C102,'Übersicht Rennen'!$B$3:$C$8,2,0)</f>
        <v>10 km</v>
      </c>
      <c r="D103" s="41">
        <v>64</v>
      </c>
      <c r="E103" s="42"/>
      <c r="F103" s="43"/>
      <c r="G103" s="44">
        <f>IF(IF($L$1-F103&gt;120,"",$L$1-F103)&lt;30,30,IF($L$1-F103&gt;120,"",$L$1-F103))</f>
      </c>
      <c r="H103" s="45" t="s">
        <v>26</v>
      </c>
      <c r="I103" s="44">
        <f>COUNTIF(H100:H103,"w")</f>
        <v>0</v>
      </c>
      <c r="J103" s="46">
        <f>SUM(G100:G103)</f>
        <v>0</v>
      </c>
      <c r="K103" s="46">
        <f>J103/4</f>
        <v>0</v>
      </c>
      <c r="L103" s="47">
        <f>(J103-120)/10</f>
        <v>-12</v>
      </c>
      <c r="M103" s="48">
        <f>L103*0.007+I103*0.03</f>
        <v>-0.084</v>
      </c>
    </row>
    <row r="104" spans="2:13" ht="14.25">
      <c r="B104" s="51"/>
      <c r="C104" s="52"/>
      <c r="D104" s="53" t="s">
        <v>30</v>
      </c>
      <c r="E104" s="54"/>
      <c r="F104" s="55"/>
      <c r="G104" s="55"/>
      <c r="H104" s="55"/>
      <c r="I104" s="55"/>
      <c r="J104" s="56"/>
      <c r="K104" s="56"/>
      <c r="L104" s="57"/>
      <c r="M104" s="58"/>
    </row>
    <row r="105" spans="2:13" ht="14.25">
      <c r="B105" s="28">
        <f>B100+1</f>
        <v>18</v>
      </c>
      <c r="C105" s="29" t="str">
        <f>$E$13&amp;"-"&amp;B105</f>
        <v>-18</v>
      </c>
      <c r="D105" s="30">
        <v>65</v>
      </c>
      <c r="E105" s="31"/>
      <c r="F105" s="32"/>
      <c r="G105" s="33">
        <f>IF(IF($L$1-F105&gt;120,"",$L$1-F105)&lt;30,30,IF($L$1-F105&gt;120,"",$L$1-F105))</f>
      </c>
      <c r="H105" s="34" t="s">
        <v>26</v>
      </c>
      <c r="I105" s="33"/>
      <c r="J105" s="35"/>
      <c r="K105" s="35"/>
      <c r="L105" s="36"/>
      <c r="M105" s="37"/>
    </row>
    <row r="106" spans="2:13" ht="14.25">
      <c r="B106" s="39"/>
      <c r="C106" s="40"/>
      <c r="D106" s="41">
        <v>66</v>
      </c>
      <c r="E106" s="42"/>
      <c r="F106" s="43"/>
      <c r="G106" s="44">
        <f>IF(IF($L$1-F106&gt;120,"",$L$1-F106)&lt;30,30,IF($L$1-F106&gt;120,"",$L$1-F106))</f>
      </c>
      <c r="H106" s="45" t="s">
        <v>26</v>
      </c>
      <c r="I106" s="44"/>
      <c r="J106" s="46"/>
      <c r="K106" s="46"/>
      <c r="L106" s="47"/>
      <c r="M106" s="48"/>
    </row>
    <row r="107" spans="2:13" ht="14.25">
      <c r="B107" s="49" t="s">
        <v>27</v>
      </c>
      <c r="C107" s="42" t="s">
        <v>28</v>
      </c>
      <c r="D107" s="41">
        <v>67</v>
      </c>
      <c r="E107" s="42"/>
      <c r="F107" s="43"/>
      <c r="G107" s="44">
        <f>IF(IF($L$1-F107&gt;120,"",$L$1-F107)&lt;30,30,IF($L$1-F107&gt;120,"",$L$1-F107))</f>
      </c>
      <c r="H107" s="45" t="s">
        <v>26</v>
      </c>
      <c r="I107" s="44"/>
      <c r="J107" s="46"/>
      <c r="K107" s="46"/>
      <c r="L107" s="47"/>
      <c r="M107" s="48"/>
    </row>
    <row r="108" spans="2:13" ht="14.25">
      <c r="B108" s="49" t="s">
        <v>29</v>
      </c>
      <c r="C108" s="40" t="str">
        <f>VLOOKUP(C107,'Übersicht Rennen'!$B$3:$C$8,2,0)</f>
        <v>10 km</v>
      </c>
      <c r="D108" s="41">
        <v>68</v>
      </c>
      <c r="E108" s="42"/>
      <c r="F108" s="43"/>
      <c r="G108" s="44">
        <f>IF(IF($L$1-F108&gt;120,"",$L$1-F108)&lt;30,30,IF($L$1-F108&gt;120,"",$L$1-F108))</f>
      </c>
      <c r="H108" s="45" t="s">
        <v>26</v>
      </c>
      <c r="I108" s="44">
        <f>COUNTIF(H105:H108,"w")</f>
        <v>0</v>
      </c>
      <c r="J108" s="46">
        <f>SUM(G105:G108)</f>
        <v>0</v>
      </c>
      <c r="K108" s="46">
        <f>J108/4</f>
        <v>0</v>
      </c>
      <c r="L108" s="47">
        <f>(J108-120)/10</f>
        <v>-12</v>
      </c>
      <c r="M108" s="48">
        <f>L108*0.007+I108*0.03</f>
        <v>-0.084</v>
      </c>
    </row>
    <row r="109" spans="2:13" ht="14.25">
      <c r="B109" s="51"/>
      <c r="C109" s="52"/>
      <c r="D109" s="53" t="s">
        <v>30</v>
      </c>
      <c r="E109" s="54"/>
      <c r="F109" s="55"/>
      <c r="G109" s="55"/>
      <c r="H109" s="55"/>
      <c r="I109" s="55"/>
      <c r="J109" s="56"/>
      <c r="K109" s="56"/>
      <c r="L109" s="57"/>
      <c r="M109" s="58"/>
    </row>
    <row r="110" spans="2:13" ht="14.25">
      <c r="B110" s="28">
        <f>B105+1</f>
        <v>19</v>
      </c>
      <c r="C110" s="29" t="str">
        <f>$E$13&amp;"-"&amp;B110</f>
        <v>-19</v>
      </c>
      <c r="D110" s="30">
        <v>69</v>
      </c>
      <c r="E110" s="31"/>
      <c r="F110" s="32"/>
      <c r="G110" s="33">
        <f>IF(IF($L$1-F110&gt;120,"",$L$1-F110)&lt;30,30,IF($L$1-F110&gt;120,"",$L$1-F110))</f>
      </c>
      <c r="H110" s="34" t="s">
        <v>26</v>
      </c>
      <c r="I110" s="33"/>
      <c r="J110" s="35"/>
      <c r="K110" s="35"/>
      <c r="L110" s="36"/>
      <c r="M110" s="37"/>
    </row>
    <row r="111" spans="2:13" ht="14.25">
      <c r="B111" s="39"/>
      <c r="C111" s="40"/>
      <c r="D111" s="41">
        <v>70</v>
      </c>
      <c r="E111" s="42"/>
      <c r="F111" s="43"/>
      <c r="G111" s="44">
        <f>IF(IF($L$1-F111&gt;120,"",$L$1-F111)&lt;30,30,IF($L$1-F111&gt;120,"",$L$1-F111))</f>
      </c>
      <c r="H111" s="45" t="s">
        <v>26</v>
      </c>
      <c r="I111" s="44"/>
      <c r="J111" s="46"/>
      <c r="K111" s="46"/>
      <c r="L111" s="47"/>
      <c r="M111" s="48"/>
    </row>
    <row r="112" spans="2:13" ht="14.25">
      <c r="B112" s="49" t="s">
        <v>27</v>
      </c>
      <c r="C112" s="42" t="s">
        <v>28</v>
      </c>
      <c r="D112" s="41">
        <v>71</v>
      </c>
      <c r="E112" s="42"/>
      <c r="F112" s="43"/>
      <c r="G112" s="44">
        <f>IF(IF($L$1-F112&gt;120,"",$L$1-F112)&lt;30,30,IF($L$1-F112&gt;120,"",$L$1-F112))</f>
      </c>
      <c r="H112" s="45" t="s">
        <v>26</v>
      </c>
      <c r="I112" s="44"/>
      <c r="J112" s="46"/>
      <c r="K112" s="46"/>
      <c r="L112" s="47"/>
      <c r="M112" s="48"/>
    </row>
    <row r="113" spans="2:13" ht="14.25">
      <c r="B113" s="49" t="s">
        <v>29</v>
      </c>
      <c r="C113" s="40" t="str">
        <f>VLOOKUP(C112,'Übersicht Rennen'!$B$3:$C$8,2,0)</f>
        <v>10 km</v>
      </c>
      <c r="D113" s="41">
        <v>72</v>
      </c>
      <c r="E113" s="42"/>
      <c r="F113" s="43"/>
      <c r="G113" s="44">
        <f>IF(IF($L$1-F113&gt;120,"",$L$1-F113)&lt;30,30,IF($L$1-F113&gt;120,"",$L$1-F113))</f>
      </c>
      <c r="H113" s="45" t="s">
        <v>26</v>
      </c>
      <c r="I113" s="44">
        <f>COUNTIF(H110:H113,"w")</f>
        <v>0</v>
      </c>
      <c r="J113" s="46">
        <f>SUM(G110:G113)</f>
        <v>0</v>
      </c>
      <c r="K113" s="46">
        <f>J113/4</f>
        <v>0</v>
      </c>
      <c r="L113" s="47">
        <f>(J113-120)/10</f>
        <v>-12</v>
      </c>
      <c r="M113" s="48">
        <f>L113*0.007+I113*0.03</f>
        <v>-0.084</v>
      </c>
    </row>
    <row r="114" spans="2:13" ht="14.25">
      <c r="B114" s="51"/>
      <c r="C114" s="52"/>
      <c r="D114" s="53" t="s">
        <v>30</v>
      </c>
      <c r="E114" s="54"/>
      <c r="F114" s="55"/>
      <c r="G114" s="55"/>
      <c r="H114" s="55"/>
      <c r="I114" s="55"/>
      <c r="J114" s="56"/>
      <c r="K114" s="56"/>
      <c r="L114" s="57"/>
      <c r="M114" s="58"/>
    </row>
    <row r="115" spans="2:13" ht="14.25">
      <c r="B115" s="28">
        <f>B110+1</f>
        <v>20</v>
      </c>
      <c r="C115" s="29" t="str">
        <f>$E$13&amp;"-"&amp;B115</f>
        <v>-20</v>
      </c>
      <c r="D115" s="30">
        <v>73</v>
      </c>
      <c r="E115" s="31"/>
      <c r="F115" s="32"/>
      <c r="G115" s="33">
        <f>IF(IF($L$1-F115&gt;120,"",$L$1-F115)&lt;30,30,IF($L$1-F115&gt;120,"",$L$1-F115))</f>
      </c>
      <c r="H115" s="34" t="s">
        <v>26</v>
      </c>
      <c r="I115" s="33"/>
      <c r="J115" s="35"/>
      <c r="K115" s="35"/>
      <c r="L115" s="36"/>
      <c r="M115" s="37"/>
    </row>
    <row r="116" spans="2:13" ht="14.25">
      <c r="B116" s="39"/>
      <c r="C116" s="40"/>
      <c r="D116" s="41">
        <v>74</v>
      </c>
      <c r="E116" s="42"/>
      <c r="F116" s="43"/>
      <c r="G116" s="44">
        <f>IF(IF($L$1-F116&gt;120,"",$L$1-F116)&lt;30,30,IF($L$1-F116&gt;120,"",$L$1-F116))</f>
      </c>
      <c r="H116" s="45" t="s">
        <v>26</v>
      </c>
      <c r="I116" s="44"/>
      <c r="J116" s="46"/>
      <c r="K116" s="46"/>
      <c r="L116" s="47"/>
      <c r="M116" s="48"/>
    </row>
    <row r="117" spans="2:13" ht="14.25">
      <c r="B117" s="49" t="s">
        <v>27</v>
      </c>
      <c r="C117" s="42" t="s">
        <v>28</v>
      </c>
      <c r="D117" s="41">
        <v>75</v>
      </c>
      <c r="E117" s="42"/>
      <c r="F117" s="43"/>
      <c r="G117" s="44">
        <f>IF(IF($L$1-F117&gt;120,"",$L$1-F117)&lt;30,30,IF($L$1-F117&gt;120,"",$L$1-F117))</f>
      </c>
      <c r="H117" s="45" t="s">
        <v>26</v>
      </c>
      <c r="I117" s="44"/>
      <c r="J117" s="46"/>
      <c r="K117" s="46"/>
      <c r="L117" s="47"/>
      <c r="M117" s="48"/>
    </row>
    <row r="118" spans="2:13" ht="14.25">
      <c r="B118" s="49" t="s">
        <v>29</v>
      </c>
      <c r="C118" s="40" t="str">
        <f>VLOOKUP(C117,'Übersicht Rennen'!$B$3:$C$8,2,0)</f>
        <v>10 km</v>
      </c>
      <c r="D118" s="41">
        <v>76</v>
      </c>
      <c r="E118" s="42"/>
      <c r="F118" s="43"/>
      <c r="G118" s="44">
        <f>IF(IF($L$1-F118&gt;120,"",$L$1-F118)&lt;30,30,IF($L$1-F118&gt;120,"",$L$1-F118))</f>
      </c>
      <c r="H118" s="45" t="s">
        <v>26</v>
      </c>
      <c r="I118" s="44">
        <f>COUNTIF(H115:H118,"w")</f>
        <v>0</v>
      </c>
      <c r="J118" s="46">
        <f>SUM(G115:G118)</f>
        <v>0</v>
      </c>
      <c r="K118" s="46">
        <f>J118/4</f>
        <v>0</v>
      </c>
      <c r="L118" s="47">
        <f>(J118-120)/10</f>
        <v>-12</v>
      </c>
      <c r="M118" s="48">
        <f>L118*0.007+I118*0.03</f>
        <v>-0.084</v>
      </c>
    </row>
    <row r="119" spans="2:13" ht="14.25">
      <c r="B119" s="51"/>
      <c r="C119" s="52"/>
      <c r="D119" s="53" t="s">
        <v>30</v>
      </c>
      <c r="E119" s="54"/>
      <c r="F119" s="55"/>
      <c r="G119" s="55"/>
      <c r="H119" s="55"/>
      <c r="I119" s="55"/>
      <c r="J119" s="56"/>
      <c r="K119" s="56"/>
      <c r="L119" s="57"/>
      <c r="M119" s="58"/>
    </row>
  </sheetData>
  <sheetProtection selectLockedCells="1" selectUnlockedCells="1"/>
  <mergeCells count="9">
    <mergeCell ref="E14:M14"/>
    <mergeCell ref="E15:M15"/>
    <mergeCell ref="D17:E17"/>
    <mergeCell ref="E10:F10"/>
    <mergeCell ref="H10:M10"/>
    <mergeCell ref="E11:M11"/>
    <mergeCell ref="E12:F12"/>
    <mergeCell ref="H12:M12"/>
    <mergeCell ref="E13:M13"/>
  </mergeCells>
  <dataValidations count="1">
    <dataValidation type="list" operator="equal" showErrorMessage="1" sqref="H20:H23 H25:H28 H30:H33 H35:H38 H40:H43 H45:H48 H50:H53 H55:H58 H60:H63 H65:H68 H70:H73 H75:H78 H80:H83 H85:H88 H90:H93 H95:H98 H100:H103 H105:H108 H110:H113 H115:H118">
      <formula1>"m,w"</formula1>
    </dataValidation>
  </dataValidations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8"/>
  <sheetViews>
    <sheetView showGridLines="0" zoomScalePageLayoutView="0" workbookViewId="0" topLeftCell="A1">
      <selection activeCell="H24" sqref="H24"/>
    </sheetView>
  </sheetViews>
  <sheetFormatPr defaultColWidth="11.00390625" defaultRowHeight="12.75"/>
  <cols>
    <col min="1" max="1" width="11.00390625" style="62" customWidth="1"/>
    <col min="2" max="2" width="20.57421875" style="62" customWidth="1"/>
    <col min="3" max="3" width="12.140625" style="62" customWidth="1"/>
    <col min="4" max="16384" width="11.00390625" style="62" customWidth="1"/>
  </cols>
  <sheetData>
    <row r="2" spans="2:3" ht="15">
      <c r="B2" s="63" t="s">
        <v>27</v>
      </c>
      <c r="C2" s="63" t="s">
        <v>31</v>
      </c>
    </row>
    <row r="3" spans="2:3" ht="15">
      <c r="B3" s="64" t="s">
        <v>28</v>
      </c>
      <c r="C3" s="65" t="s">
        <v>32</v>
      </c>
    </row>
    <row r="4" spans="2:3" ht="15">
      <c r="B4" s="66"/>
      <c r="C4" s="65"/>
    </row>
    <row r="5" spans="2:3" ht="15">
      <c r="B5" s="66"/>
      <c r="C5" s="65"/>
    </row>
    <row r="6" spans="2:3" ht="15">
      <c r="B6" s="66"/>
      <c r="C6" s="65"/>
    </row>
    <row r="7" spans="2:3" ht="15">
      <c r="B7" s="66"/>
      <c r="C7" s="65"/>
    </row>
    <row r="8" spans="2:3" ht="15">
      <c r="B8" s="66"/>
      <c r="C8" s="65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Christian Jung</cp:lastModifiedBy>
  <dcterms:modified xsi:type="dcterms:W3CDTF">2022-09-07T16:56:08Z</dcterms:modified>
  <cp:category/>
  <cp:version/>
  <cp:contentType/>
  <cp:contentStatus/>
</cp:coreProperties>
</file>